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2030" windowHeight="3765" activeTab="0"/>
  </bookViews>
  <sheets>
    <sheet name="0. Abbreviations" sheetId="1" r:id="rId1"/>
    <sheet name="1. Total cost" sheetId="2" r:id="rId2"/>
    <sheet name="2. Building components" sheetId="3" r:id="rId3"/>
    <sheet name="3. Cost" sheetId="4" r:id="rId4"/>
    <sheet name="4. Heating demand" sheetId="5" r:id="rId5"/>
    <sheet name="4.1 Standard use" sheetId="6" r:id="rId6"/>
    <sheet name="5. Heating capacity utilization" sheetId="7" r:id="rId7"/>
    <sheet name="6. Power demand" sheetId="8" r:id="rId8"/>
    <sheet name="7. Water demand" sheetId="9" r:id="rId9"/>
    <sheet name="Tabelle1" sheetId="10" state="hidden" r:id="rId10"/>
  </sheets>
  <definedNames>
    <definedName name="AL" localSheetId="5">'4.1 Standard use'!#REF!</definedName>
    <definedName name="DD" localSheetId="5">'4.1 Standard use'!#REF!</definedName>
    <definedName name="_xlnm.Print_Area" localSheetId="0">'0. Abbreviations'!$A:$IV</definedName>
    <definedName name="_xlnm.Print_Area" localSheetId="5">'4.1 Standard use'!$A$1:$X$51</definedName>
    <definedName name="_xlnm.Print_Area" localSheetId="8">'7. Water demand'!$A:$IV</definedName>
    <definedName name="EBF" localSheetId="0">'0. Abbreviations'!#REF!</definedName>
    <definedName name="EBF" localSheetId="1">'1. Total cost'!#REF!</definedName>
    <definedName name="EBF" localSheetId="2">'2. Building components'!#REF!</definedName>
    <definedName name="EBF" localSheetId="3">'3. Cost'!#REF!</definedName>
    <definedName name="EBF" localSheetId="4">'4. Heating demand'!#REF!</definedName>
    <definedName name="EBF" localSheetId="5">'4.1 Standard use'!#REF!</definedName>
    <definedName name="EBF" localSheetId="6">'5. Heating capacity utilization'!#REF!</definedName>
    <definedName name="EBF" localSheetId="7">'6. Power demand'!#REF!</definedName>
    <definedName name="EBF">'7. Water demand'!#REF!</definedName>
    <definedName name="ETA" localSheetId="5">'4.1 Standard use'!#REF!</definedName>
    <definedName name="HGT" localSheetId="0">'0. Abbreviations'!#REF!</definedName>
    <definedName name="HGT" localSheetId="1">'1. Total cost'!#REF!</definedName>
    <definedName name="HGT" localSheetId="2">'2. Building components'!#REF!</definedName>
    <definedName name="HGT" localSheetId="3">'3. Cost'!#REF!</definedName>
    <definedName name="HGT" localSheetId="4">'4. Heating demand'!#REF!</definedName>
    <definedName name="HGT" localSheetId="5">'4.1 Standard use'!#REF!</definedName>
    <definedName name="HGT" localSheetId="6">'5. Heating capacity utilization'!#REF!</definedName>
    <definedName name="HGT" localSheetId="7">'6. Power demand'!#REF!</definedName>
    <definedName name="HGT">'7. Water demand'!#REF!</definedName>
    <definedName name="HT" localSheetId="0">'0. Abbreviations'!#REF!</definedName>
    <definedName name="HT" localSheetId="1">'1. Total cost'!#REF!</definedName>
    <definedName name="HT" localSheetId="2">'2. Building components'!#REF!</definedName>
    <definedName name="HT" localSheetId="3">'3. Cost'!#REF!</definedName>
    <definedName name="HT" localSheetId="4">'4. Heating demand'!#REF!</definedName>
    <definedName name="HT" localSheetId="5">'4.1 Standard use'!#REF!</definedName>
    <definedName name="HT" localSheetId="6">'5. Heating capacity utilization'!#REF!</definedName>
    <definedName name="HT" localSheetId="7">'6. Power demand'!#REF!</definedName>
    <definedName name="HT">'7. Water demand'!#REF!</definedName>
    <definedName name="KW" localSheetId="5">'4.1 Standard use'!$W$28</definedName>
    <definedName name="MLL" localSheetId="5">'4.1 Standard use'!$W$20</definedName>
    <definedName name="MLN" localSheetId="5">'4.1 Standard use'!$W$19</definedName>
    <definedName name="MML" localSheetId="5">'4.1 Standard use'!#REF!</definedName>
    <definedName name="MMLW" localSheetId="5">'4.1 Standard use'!#REF!</definedName>
    <definedName name="MNL" localSheetId="5">'4.1 Standard use'!#REF!</definedName>
    <definedName name="NLL" localSheetId="5">'4.1 Standard use'!$W$16</definedName>
    <definedName name="NLN" localSheetId="5">'4.1 Standard use'!$W$15</definedName>
    <definedName name="NST" localSheetId="5">'4.1 Standard use'!$W$6</definedName>
    <definedName name="NTH" localSheetId="5">'4.1 Standard use'!$W$5</definedName>
    <definedName name="P" localSheetId="0">'0. Abbreviations'!#REF!</definedName>
    <definedName name="P" localSheetId="1">'1. Total cost'!#REF!</definedName>
    <definedName name="P" localSheetId="2">'2. Building components'!#REF!</definedName>
    <definedName name="P" localSheetId="3">'3. Cost'!#REF!</definedName>
    <definedName name="P" localSheetId="4">'4. Heating demand'!#REF!</definedName>
    <definedName name="P" localSheetId="6">'5. Heating capacity utilization'!#REF!</definedName>
    <definedName name="P" localSheetId="7">'6. Power demand'!#REF!</definedName>
    <definedName name="P">'7. Water demand'!#REF!</definedName>
    <definedName name="PBN" localSheetId="5">'4.1 Standard use'!$W$7</definedName>
    <definedName name="RLMD" localSheetId="5">'4.1 Standard use'!$W$22</definedName>
    <definedName name="RLOD" localSheetId="5">'4.1 Standard use'!$W$21</definedName>
    <definedName name="CRITERIA" localSheetId="0">'0. Abbreviations'!#REF!</definedName>
    <definedName name="CRITERIA" localSheetId="1">'1. Total cost'!#REF!</definedName>
    <definedName name="CRITERIA" localSheetId="2">'2. Building components'!#REF!</definedName>
    <definedName name="CRITERIA" localSheetId="3">'3. Cost'!#REF!</definedName>
    <definedName name="CRITERIA" localSheetId="4">'4. Heating demand'!#REF!</definedName>
    <definedName name="CRITERIA" localSheetId="6">'5. Heating capacity utilization'!#REF!</definedName>
    <definedName name="CRITERIA" localSheetId="7">'6. Power demand'!#REF!</definedName>
    <definedName name="CRITERIA">'7. Water demand'!#REF!</definedName>
    <definedName name="SV" localSheetId="5">'4.1 Standard use'!$W$26</definedName>
    <definedName name="TG" localSheetId="5">'4.1 Standard use'!$W$11</definedName>
    <definedName name="TL" localSheetId="5">'4.1 Standard use'!$W$10</definedName>
    <definedName name="TM" localSheetId="5">'4.1 Standard use'!#REF!</definedName>
    <definedName name="TN" localSheetId="5">'4.1 Standard use'!$W$9</definedName>
    <definedName name="WP" localSheetId="5">'4.1 Standard use'!$W$31</definedName>
    <definedName name="WW" localSheetId="5">'4.1 Standard use'!$W$29</definedName>
    <definedName name="EXTRACT" localSheetId="0">'0. Abbreviations'!#REF!</definedName>
    <definedName name="EXTRACT" localSheetId="1">'1. Total cost'!#REF!</definedName>
    <definedName name="EXTRACT" localSheetId="2">'2. Building components'!#REF!</definedName>
    <definedName name="EXTRACT" localSheetId="3">'3. Cost'!#REF!</definedName>
    <definedName name="EXTRACT" localSheetId="4">'4. Heating demand'!#REF!</definedName>
    <definedName name="EXTRACT" localSheetId="6">'5. Heating capacity utilization'!#REF!</definedName>
    <definedName name="EXTRACT" localSheetId="7">'6. Power demand'!#REF!</definedName>
    <definedName name="EXTRACT">'7. Water demand'!#REF!</definedName>
  </definedNames>
  <calcPr fullCalcOnLoad="1"/>
</workbook>
</file>

<file path=xl/sharedStrings.xml><?xml version="1.0" encoding="utf-8"?>
<sst xmlns="http://schemas.openxmlformats.org/spreadsheetml/2006/main" count="1585" uniqueCount="823">
  <si>
    <t xml:space="preserve"> </t>
  </si>
  <si>
    <t>25-30</t>
  </si>
  <si>
    <t>15-30</t>
  </si>
  <si>
    <t>&lt; 300 kWt</t>
  </si>
  <si>
    <t>&gt; 300 kWt</t>
  </si>
  <si>
    <t>&gt; 100 kWe</t>
  </si>
  <si>
    <t>&gt; 500 kWe</t>
  </si>
  <si>
    <t>A.</t>
  </si>
  <si>
    <t>Recycling</t>
  </si>
  <si>
    <t>(-)</t>
  </si>
  <si>
    <t xml:space="preserve"> 2-5</t>
  </si>
  <si>
    <t xml:space="preserve"> 0-30</t>
  </si>
  <si>
    <t xml:space="preserve"> 15-35</t>
  </si>
  <si>
    <t xml:space="preserve"> 50-200</t>
  </si>
  <si>
    <t>B.</t>
  </si>
  <si>
    <t xml:space="preserve"> 70-150</t>
  </si>
  <si>
    <t xml:space="preserve"> 100-150</t>
  </si>
  <si>
    <t xml:space="preserve"> 5-10</t>
  </si>
  <si>
    <t>C.</t>
  </si>
  <si>
    <t xml:space="preserve"> 50-140</t>
  </si>
  <si>
    <t xml:space="preserve"> 50-400</t>
  </si>
  <si>
    <t>D.</t>
  </si>
  <si>
    <t xml:space="preserve"> 2-3</t>
  </si>
  <si>
    <t xml:space="preserve"> 0-25</t>
  </si>
  <si>
    <t xml:space="preserve"> 50-100</t>
  </si>
  <si>
    <t xml:space="preserve"> 10-25</t>
  </si>
  <si>
    <t>E.</t>
  </si>
  <si>
    <t xml:space="preserve"> 30-60</t>
  </si>
  <si>
    <t xml:space="preserve"> 15-23</t>
  </si>
  <si>
    <t xml:space="preserve"> 30-100</t>
  </si>
  <si>
    <t xml:space="preserve"> 30-70</t>
  </si>
  <si>
    <t>80-300</t>
  </si>
  <si>
    <t xml:space="preserve"> 35-60</t>
  </si>
  <si>
    <t xml:space="preserve"> 25-40</t>
  </si>
  <si>
    <t>1-1,5</t>
  </si>
  <si>
    <t>ca. 50</t>
  </si>
  <si>
    <t>F.</t>
  </si>
  <si>
    <t>PVC</t>
  </si>
  <si>
    <t xml:space="preserve"> 600-1200</t>
  </si>
  <si>
    <t>G.</t>
  </si>
  <si>
    <t xml:space="preserve"> 600-800</t>
  </si>
  <si>
    <t>50-100</t>
  </si>
  <si>
    <t>H.</t>
  </si>
  <si>
    <t>100-200</t>
  </si>
  <si>
    <t>2600-2800</t>
  </si>
  <si>
    <t>100-150</t>
  </si>
  <si>
    <t>3000-3150</t>
  </si>
  <si>
    <t>350-1550</t>
  </si>
  <si>
    <t>2700-2800</t>
  </si>
  <si>
    <t>2400-2500</t>
  </si>
  <si>
    <t>I.</t>
  </si>
  <si>
    <t>&gt;1500</t>
  </si>
  <si>
    <t xml:space="preserve"> 4-8</t>
  </si>
  <si>
    <t xml:space="preserve"> 24-60</t>
  </si>
  <si>
    <t xml:space="preserve"> 12-30</t>
  </si>
  <si>
    <t>80-180</t>
  </si>
  <si>
    <t>K.</t>
  </si>
  <si>
    <t xml:space="preserve"> 20-50</t>
  </si>
  <si>
    <t>°C</t>
  </si>
  <si>
    <t>horizontal</t>
  </si>
  <si>
    <t>West</t>
  </si>
  <si>
    <t>kWh/m²a*</t>
  </si>
  <si>
    <t>kWh/m²a</t>
  </si>
  <si>
    <t>I</t>
  </si>
  <si>
    <t>II</t>
  </si>
  <si>
    <t>III</t>
  </si>
  <si>
    <t>IV</t>
  </si>
  <si>
    <t>V</t>
  </si>
  <si>
    <t>kWh/Pa</t>
  </si>
  <si>
    <t>1/2"</t>
  </si>
  <si>
    <t>3/4"</t>
  </si>
  <si>
    <t>1"</t>
  </si>
  <si>
    <t>5/8"</t>
  </si>
  <si>
    <t>1 1/2"</t>
  </si>
  <si>
    <t>2"</t>
  </si>
  <si>
    <t>4"</t>
  </si>
  <si>
    <t>qB*</t>
  </si>
  <si>
    <t>qB**</t>
  </si>
  <si>
    <t>&lt;50</t>
  </si>
  <si>
    <t>50-120</t>
  </si>
  <si>
    <t>120-350</t>
  </si>
  <si>
    <t>-</t>
  </si>
  <si>
    <t>350-1500</t>
  </si>
  <si>
    <t>Urin</t>
  </si>
  <si>
    <t>a</t>
  </si>
  <si>
    <t>a*</t>
  </si>
  <si>
    <t>BW</t>
  </si>
  <si>
    <t>cm</t>
  </si>
  <si>
    <t>d</t>
  </si>
  <si>
    <t>h</t>
  </si>
  <si>
    <t>K</t>
  </si>
  <si>
    <t>Kelvin</t>
  </si>
  <si>
    <t>kg</t>
  </si>
  <si>
    <t>kW</t>
  </si>
  <si>
    <t>Kilowatt</t>
  </si>
  <si>
    <t>kWh</t>
  </si>
  <si>
    <t>l</t>
  </si>
  <si>
    <t>Liter</t>
  </si>
  <si>
    <t>lux</t>
  </si>
  <si>
    <t>m</t>
  </si>
  <si>
    <t>Meter</t>
  </si>
  <si>
    <t>m²</t>
  </si>
  <si>
    <t>m³</t>
  </si>
  <si>
    <t>min</t>
  </si>
  <si>
    <t>Minute</t>
  </si>
  <si>
    <t>MWh</t>
  </si>
  <si>
    <t>N</t>
  </si>
  <si>
    <t>P</t>
  </si>
  <si>
    <t>s</t>
  </si>
  <si>
    <t>Sp</t>
  </si>
  <si>
    <t>to</t>
  </si>
  <si>
    <t>A</t>
  </si>
  <si>
    <t>alfa</t>
  </si>
  <si>
    <t>W/m²K</t>
  </si>
  <si>
    <t>bZ</t>
  </si>
  <si>
    <t>h/d</t>
  </si>
  <si>
    <t>fb</t>
  </si>
  <si>
    <t>fe</t>
  </si>
  <si>
    <t>fr</t>
  </si>
  <si>
    <t>g</t>
  </si>
  <si>
    <t>HGT</t>
  </si>
  <si>
    <t>Kd/a*</t>
  </si>
  <si>
    <t>HT</t>
  </si>
  <si>
    <t>d/a*</t>
  </si>
  <si>
    <t>k</t>
  </si>
  <si>
    <t>k*</t>
  </si>
  <si>
    <t>W/mK</t>
  </si>
  <si>
    <t>lam</t>
  </si>
  <si>
    <t>sig</t>
  </si>
  <si>
    <t>1/K</t>
  </si>
  <si>
    <t>T</t>
  </si>
  <si>
    <t>1a)</t>
  </si>
  <si>
    <t>4a)</t>
  </si>
  <si>
    <t>4c)</t>
  </si>
  <si>
    <t>4d)</t>
  </si>
  <si>
    <t>4e)</t>
  </si>
  <si>
    <t>5a)</t>
  </si>
  <si>
    <t>5b)</t>
  </si>
  <si>
    <t>5c)</t>
  </si>
  <si>
    <t>5d)</t>
  </si>
  <si>
    <t>5e)</t>
  </si>
  <si>
    <t>0.</t>
  </si>
  <si>
    <t>7a)</t>
  </si>
  <si>
    <t>7b)</t>
  </si>
  <si>
    <t>15-20</t>
  </si>
  <si>
    <t xml:space="preserve"> 4-5</t>
  </si>
  <si>
    <t>3a)</t>
  </si>
  <si>
    <t>6a)</t>
  </si>
  <si>
    <t>6b)</t>
  </si>
  <si>
    <t>6c)</t>
  </si>
  <si>
    <t>1/h</t>
  </si>
  <si>
    <t>4f)</t>
  </si>
  <si>
    <t>2b)</t>
  </si>
  <si>
    <t>Ri</t>
  </si>
  <si>
    <t>Ra</t>
  </si>
  <si>
    <t>W/P</t>
  </si>
  <si>
    <t>Gas</t>
  </si>
  <si>
    <t>5f)</t>
  </si>
  <si>
    <t>4b)</t>
  </si>
  <si>
    <t>4g)</t>
  </si>
  <si>
    <t>5g)</t>
  </si>
  <si>
    <t>1)</t>
  </si>
  <si>
    <t>2)</t>
  </si>
  <si>
    <t>Restaurant</t>
  </si>
  <si>
    <t>2750*</t>
  </si>
  <si>
    <t>6500**</t>
  </si>
  <si>
    <t>*</t>
  </si>
  <si>
    <t>**</t>
  </si>
  <si>
    <t>&lt;20</t>
  </si>
  <si>
    <t>15m³/m²h</t>
  </si>
  <si>
    <t>15 m³/m²h</t>
  </si>
  <si>
    <t>2 m³/m²h</t>
  </si>
  <si>
    <t>3m³/m²h</t>
  </si>
  <si>
    <t>6d)</t>
  </si>
  <si>
    <t>6e)</t>
  </si>
  <si>
    <t>6f)</t>
  </si>
  <si>
    <t>2a)</t>
  </si>
  <si>
    <t>B</t>
  </si>
  <si>
    <t>F</t>
  </si>
  <si>
    <t>G</t>
  </si>
  <si>
    <t>H</t>
  </si>
  <si>
    <t>J</t>
  </si>
  <si>
    <t>O</t>
  </si>
  <si>
    <t>Q</t>
  </si>
  <si>
    <t>R</t>
  </si>
  <si>
    <t>NTH</t>
  </si>
  <si>
    <t>[-]</t>
  </si>
  <si>
    <t>NST</t>
  </si>
  <si>
    <t>PBN</t>
  </si>
  <si>
    <t>TN</t>
  </si>
  <si>
    <t>TL</t>
  </si>
  <si>
    <t>TG</t>
  </si>
  <si>
    <t>NLN</t>
  </si>
  <si>
    <t>NLL</t>
  </si>
  <si>
    <t>MLN</t>
  </si>
  <si>
    <t>MLL</t>
  </si>
  <si>
    <t>RLOD</t>
  </si>
  <si>
    <t>RLMD</t>
  </si>
  <si>
    <t>SV</t>
  </si>
  <si>
    <t>KW</t>
  </si>
  <si>
    <t>WW</t>
  </si>
  <si>
    <t>WP</t>
  </si>
  <si>
    <t>3b)</t>
  </si>
  <si>
    <t>€/m²</t>
  </si>
  <si>
    <t>€/kW</t>
  </si>
  <si>
    <t>€/m³</t>
  </si>
  <si>
    <t>€/kWp</t>
  </si>
  <si>
    <t>6g)</t>
  </si>
  <si>
    <t>W</t>
  </si>
  <si>
    <t>0,1-0,16</t>
  </si>
  <si>
    <t>Business</t>
  </si>
  <si>
    <t>€/kW,a</t>
  </si>
  <si>
    <t>€/kWh</t>
  </si>
  <si>
    <t>6h)</t>
  </si>
  <si>
    <t>7c)</t>
  </si>
  <si>
    <t>Mainova</t>
  </si>
  <si>
    <t>Classic</t>
  </si>
  <si>
    <t>Thermo D</t>
  </si>
  <si>
    <t>5h)</t>
  </si>
  <si>
    <t>60-80</t>
  </si>
  <si>
    <t>350-400</t>
  </si>
  <si>
    <t>390-450</t>
  </si>
  <si>
    <t>6 - 9</t>
  </si>
  <si>
    <t>4,5</t>
  </si>
  <si>
    <t>2 - 4</t>
  </si>
  <si>
    <t>0</t>
  </si>
  <si>
    <t>6-10</t>
  </si>
  <si>
    <t>l/min</t>
  </si>
  <si>
    <t>5</t>
  </si>
  <si>
    <t>9-12</t>
  </si>
  <si>
    <t>7</t>
  </si>
  <si>
    <t>2</t>
  </si>
  <si>
    <t>min/P,d</t>
  </si>
  <si>
    <t>1,5</t>
  </si>
  <si>
    <t>0,01</t>
  </si>
  <si>
    <t>8</t>
  </si>
  <si>
    <t>min/P/d</t>
  </si>
  <si>
    <t>7d)</t>
  </si>
  <si>
    <t>7e)</t>
  </si>
  <si>
    <t>0,8</t>
  </si>
  <si>
    <t>350-480</t>
  </si>
  <si>
    <t>650-700</t>
  </si>
  <si>
    <t>Power 2</t>
  </si>
  <si>
    <t>Highpower 1</t>
  </si>
  <si>
    <t>Highpower 2</t>
  </si>
  <si>
    <t>EUR</t>
  </si>
  <si>
    <t>Euro</t>
  </si>
  <si>
    <t>hour</t>
  </si>
  <si>
    <t>time</t>
  </si>
  <si>
    <t>Temperature</t>
  </si>
  <si>
    <t>Kilogram</t>
  </si>
  <si>
    <t>Mass</t>
  </si>
  <si>
    <t>Output</t>
  </si>
  <si>
    <t>Kilowatt-hour</t>
  </si>
  <si>
    <t>Energy</t>
  </si>
  <si>
    <t>Volume</t>
  </si>
  <si>
    <t>Illuminance</t>
  </si>
  <si>
    <t>Length</t>
  </si>
  <si>
    <t>Square meter</t>
  </si>
  <si>
    <t>Area</t>
  </si>
  <si>
    <t>Cubic meter</t>
  </si>
  <si>
    <t>Megawatt-hour</t>
  </si>
  <si>
    <t>Usage</t>
  </si>
  <si>
    <t>Number</t>
  </si>
  <si>
    <t>Persons</t>
  </si>
  <si>
    <t>Second</t>
  </si>
  <si>
    <t>Flushes</t>
  </si>
  <si>
    <t>Ton</t>
  </si>
  <si>
    <t>Physical parameters</t>
  </si>
  <si>
    <t>Unit</t>
  </si>
  <si>
    <t>Heat transmission</t>
  </si>
  <si>
    <t>Operating time circulation</t>
  </si>
  <si>
    <t>ERA</t>
  </si>
  <si>
    <t>Energy reference area</t>
  </si>
  <si>
    <t>Shading factor</t>
  </si>
  <si>
    <t>Usage factor electrical</t>
  </si>
  <si>
    <t>Share of window frame</t>
  </si>
  <si>
    <t>Overall degree of energy transmissivity</t>
  </si>
  <si>
    <t>Heating degree days</t>
  </si>
  <si>
    <t>Number of heating days</t>
  </si>
  <si>
    <t>Heat transmissivity</t>
  </si>
  <si>
    <t>Heat conductivity</t>
  </si>
  <si>
    <t>Layer thickness</t>
  </si>
  <si>
    <t>Siegert's formula</t>
  </si>
  <si>
    <t>Usage duration (a)</t>
  </si>
  <si>
    <t>Cleaning costs</t>
  </si>
  <si>
    <t>Costs</t>
  </si>
  <si>
    <t>€/m2</t>
  </si>
  <si>
    <t>School cleaning, smooth surfaces/month</t>
  </si>
  <si>
    <t>Windows</t>
  </si>
  <si>
    <t>Glass (per cleaning, twice annually)</t>
  </si>
  <si>
    <t>Glass with crane lift (per cleaning, twice annually)</t>
  </si>
  <si>
    <t>Glass (per cleaning, once annually)</t>
  </si>
  <si>
    <t>Particleboard, synthetic resin</t>
  </si>
  <si>
    <t>conditionally</t>
  </si>
  <si>
    <t>yes</t>
  </si>
  <si>
    <t>Particleboard, glued</t>
  </si>
  <si>
    <t>no</t>
  </si>
  <si>
    <t>Plywood</t>
  </si>
  <si>
    <t>Solid wood</t>
  </si>
  <si>
    <t>Wall construction materials</t>
  </si>
  <si>
    <t>Thickness</t>
  </si>
  <si>
    <t>Heat storage</t>
  </si>
  <si>
    <t>Primary energy</t>
  </si>
  <si>
    <t>Pollutants</t>
  </si>
  <si>
    <t xml:space="preserve"> (kg/m³)</t>
  </si>
  <si>
    <t xml:space="preserve"> (W/mK)</t>
  </si>
  <si>
    <t xml:space="preserve"> (Wh/m³K)</t>
  </si>
  <si>
    <t xml:space="preserve"> (kWh/m³)</t>
  </si>
  <si>
    <t>Manufacture</t>
  </si>
  <si>
    <t>Solid loam</t>
  </si>
  <si>
    <t>Light loam</t>
  </si>
  <si>
    <t>Bricks</t>
  </si>
  <si>
    <t>Porous air bricks</t>
  </si>
  <si>
    <t>Light air bricks</t>
  </si>
  <si>
    <t>Solid calcium silicate</t>
  </si>
  <si>
    <t>Calcium silicate stone, perforated</t>
  </si>
  <si>
    <t>Aerated concrete stone G4</t>
  </si>
  <si>
    <t>Aerated concrete stone G6</t>
  </si>
  <si>
    <t>Light concrete Hbl 6</t>
  </si>
  <si>
    <t>Light concrete Hbl 4</t>
  </si>
  <si>
    <t>Solid pumice</t>
  </si>
  <si>
    <t>Insulation materials</t>
  </si>
  <si>
    <t>Wood fiber plate (porous)</t>
  </si>
  <si>
    <t>Coconut fibers (mats)</t>
  </si>
  <si>
    <t>Baked cork insulation plates</t>
  </si>
  <si>
    <t>Mineral fibers</t>
  </si>
  <si>
    <t>Foam glass DIN 18 174</t>
  </si>
  <si>
    <t>PU local insulation</t>
  </si>
  <si>
    <t>PUR, closed cells</t>
  </si>
  <si>
    <t>PS particle foam</t>
  </si>
  <si>
    <t>PS extruder foam</t>
  </si>
  <si>
    <t>Cellulose insulation</t>
  </si>
  <si>
    <t>Windows and glass</t>
  </si>
  <si>
    <t>Coniferous timber (spruce)</t>
  </si>
  <si>
    <t>Oak/beech</t>
  </si>
  <si>
    <t>Aluminum</t>
  </si>
  <si>
    <t>dense</t>
  </si>
  <si>
    <t>Steel</t>
  </si>
  <si>
    <t>Window glazing</t>
  </si>
  <si>
    <t>Acrylic glass</t>
  </si>
  <si>
    <t>Timber and</t>
  </si>
  <si>
    <t>Composite wood</t>
  </si>
  <si>
    <t>Glued layered timber</t>
  </si>
  <si>
    <t>Plywood (DIN 68 705)</t>
  </si>
  <si>
    <t>Wood particle board</t>
  </si>
  <si>
    <t>Hard wood-fiber boards</t>
  </si>
  <si>
    <t>Ceramics and</t>
  </si>
  <si>
    <t>natural stone</t>
  </si>
  <si>
    <t>Stone tiling</t>
  </si>
  <si>
    <t>Porcelain</t>
  </si>
  <si>
    <t>Granite, syenite</t>
  </si>
  <si>
    <t>Basalt, melaphyre</t>
  </si>
  <si>
    <t>Pumice</t>
  </si>
  <si>
    <t>Shale</t>
  </si>
  <si>
    <t>Marble</t>
  </si>
  <si>
    <t>Sandstone</t>
  </si>
  <si>
    <t>Limestone</t>
  </si>
  <si>
    <t>Sealants and</t>
  </si>
  <si>
    <t>sealing tracts</t>
  </si>
  <si>
    <t xml:space="preserve"> (kWh/m²)</t>
  </si>
  <si>
    <t>Mastic asphalt</t>
  </si>
  <si>
    <t>Bitumen, cold 1-2mm</t>
  </si>
  <si>
    <t>Bitumen, hot 2-5mm</t>
  </si>
  <si>
    <t>PVC-P 1.2-2.4 mm</t>
  </si>
  <si>
    <t>EPDM + 1.3-2.5 mm</t>
  </si>
  <si>
    <t>ECB + 1.0-3.0 mm</t>
  </si>
  <si>
    <t>Roofing and</t>
  </si>
  <si>
    <t>metals</t>
  </si>
  <si>
    <t>Cement fiber plates</t>
  </si>
  <si>
    <t>Roof tiles (unglazed)</t>
  </si>
  <si>
    <t>Concrete roof stones</t>
  </si>
  <si>
    <t>Galvanized steel sheeting</t>
  </si>
  <si>
    <t>Aluminum sheeting</t>
  </si>
  <si>
    <t>Copper sheeting</t>
  </si>
  <si>
    <t>Source: Leitfaden Umweltschutz im Bauwesen des Landes Hessen, HMDF 1991</t>
  </si>
  <si>
    <t>Heat transmissivity resistance</t>
  </si>
  <si>
    <t xml:space="preserve"> (DIN 4701 part 2)</t>
  </si>
  <si>
    <t xml:space="preserve"> (m²K/W)</t>
  </si>
  <si>
    <t>Walls</t>
  </si>
  <si>
    <t>Floors/ceilings:</t>
  </si>
  <si>
    <t xml:space="preserve">  Heat from bottom to top</t>
  </si>
  <si>
    <t xml:space="preserve">  Heat from top to bottom</t>
  </si>
  <si>
    <t>Cavities, curtain façade</t>
  </si>
  <si>
    <t>Other technical systems</t>
  </si>
  <si>
    <t>Other construction systems</t>
  </si>
  <si>
    <t>Specific cost (net)</t>
  </si>
  <si>
    <t xml:space="preserve"> (All costs including installation and related work)</t>
  </si>
  <si>
    <t>Building - construction design</t>
  </si>
  <si>
    <t>As of</t>
  </si>
  <si>
    <t>Excavation</t>
  </si>
  <si>
    <t>Foundation: foundations</t>
  </si>
  <si>
    <t>Outer walls</t>
  </si>
  <si>
    <t>Frame, EIFS mineral wool, thermal conductivity group 035 with 18 cm, exterior plaster</t>
  </si>
  <si>
    <t>Additional cost of reinforcement EIFS EPS (polystyrene) thermal conductivity group 035 per cm</t>
  </si>
  <si>
    <t>Additional cost of reinforcement EIFS mineral wool thermal conductivity group 035 per cm</t>
  </si>
  <si>
    <t>Additional cost of reinforcement EIFS hard foam thermal conductivity group 022 per cm</t>
  </si>
  <si>
    <t>Additional cost EIFS 180 mm EPS 035 over new plaster</t>
  </si>
  <si>
    <t>Scaffolding, curtain façade polystyrene thermal conductivity group 035 with 18 cm, façade plates</t>
  </si>
  <si>
    <t>Scaffolding, EIFS hard foam, thermal conductivity group 022 with 10 cm, exterior plaster</t>
  </si>
  <si>
    <t>Scaffolding, EIFS polystyrene, thermal conductivity group 035 with 18 cm, exterior plaster</t>
  </si>
  <si>
    <t>Evacuated panels, 20 mm thick, lambda = 0.005 W/mK</t>
  </si>
  <si>
    <t>Installation of wood/aluminum windows with insulated double glazing (Uw=1.4 W/m²K)</t>
  </si>
  <si>
    <t>Installation of wood/aluminum windows with insulated triple glazing (Uw=0.8 W/m²K)</t>
  </si>
  <si>
    <t>Installation or replacement of shading with daylighting function (external aluminum blinds)</t>
  </si>
  <si>
    <t>Internal insulation with 120 mm of mineral insulation thermal conductivity group 045 and plaster</t>
  </si>
  <si>
    <t>Additional cost of reinforced mineral insulation plates thermal conductivity group 045 per cm</t>
  </si>
  <si>
    <t>Removal of old plaster, new plaster with 3x3 cm mineral insulation plaster thermal conductivity group 065</t>
  </si>
  <si>
    <t>Interior walls</t>
  </si>
  <si>
    <t>Ceilings</t>
  </si>
  <si>
    <t>Installation of basement ceiling from below with 120 mm polystyrene thermal conductivity group 035, leveling</t>
  </si>
  <si>
    <t>Additional cost of insulation reinforcement per centimeter</t>
  </si>
  <si>
    <t>Insulation above ceiling with 220 mm mineral thermal conductivity group 035 (10 percent walkable)</t>
  </si>
  <si>
    <t>Roofs</t>
  </si>
  <si>
    <t>Flat roof: Sloped mineral fiber insulation, 260 mm on average, bitumen rows</t>
  </si>
  <si>
    <t>Additional cost of flat roof insulation (extra routing) 260 mm above simple sealing</t>
  </si>
  <si>
    <t>Roof sealing for photovoltaics</t>
  </si>
  <si>
    <t>Insulation between rafters from inside (140 mm mineral wool, gypsum board)</t>
  </si>
  <si>
    <t>Insulation between and below rafters from inside (260 mm mineral wool, gypsum board)</t>
  </si>
  <si>
    <t>- 390 Other building designs</t>
  </si>
  <si>
    <t>Building – building services</t>
  </si>
  <si>
    <t>Sewage, water, and gas systems</t>
  </si>
  <si>
    <t>Installation of water-saving aerator 5-6 l/min</t>
  </si>
  <si>
    <t>€/h</t>
  </si>
  <si>
    <t>Self-closing faucets 5-6 l/min, switch off after 5 s</t>
  </si>
  <si>
    <t>Water-conserving showerhead 7 l/min</t>
  </si>
  <si>
    <t>Stop function for toilet tank added (weight) + label</t>
  </si>
  <si>
    <t>Rainwater cistern including pipes and domestic water connection</t>
  </si>
  <si>
    <t>Heating systems</t>
  </si>
  <si>
    <t>Renovation of central heater (condensation boiler, distribution, controls)</t>
  </si>
  <si>
    <t>Boiler replacement (condensation, gas)</t>
  </si>
  <si>
    <t>Cogen including noise prevention, Kat., electric cabinet, aeration and deaeration</t>
  </si>
  <si>
    <t>5,783*Pel-0,3875</t>
  </si>
  <si>
    <t>Pellet boiler including tank, delivery, controls, chimney (100 kW)</t>
  </si>
  <si>
    <t>Pellet boiler including tank, delivery, controls, chimney (15 kW)</t>
  </si>
  <si>
    <t>New energy-efficient circulation pumps (up to 100 W)</t>
  </si>
  <si>
    <t>€/unit</t>
  </si>
  <si>
    <t>Downhole heat exchanger (ca. 50 W/m output)</t>
  </si>
  <si>
    <t>Solar thermal array including storage, pipes, control system (10-20 m²)</t>
  </si>
  <si>
    <t>Solar thermal array including storage, pipes, control system (&gt; 50 m²)</t>
  </si>
  <si>
    <t>Control for existing heating circuit (pump, mixed valve, controls)</t>
  </si>
  <si>
    <t>New thermostat valves</t>
  </si>
  <si>
    <t>Air handling systems</t>
  </si>
  <si>
    <t>Ventilation unit of passive house quality with two ventilators and heat recovery (ca. 1,000 m³/h)</t>
  </si>
  <si>
    <t>Ventilation unit of passive house quality with two ventilators and heat recovery (ca. 5,000 m³/h)</t>
  </si>
  <si>
    <t>New building, ventilation fresh and extract air including heat recovery and ducts (ca. 2.500 m³/h)</t>
  </si>
  <si>
    <t>New building, ventilation fresh and extract air including heat recovery and ducts (ca. 5.000 m³/h)</t>
  </si>
  <si>
    <t>Variable-frequency drive for motor output &gt; 30 kW</t>
  </si>
  <si>
    <t>Variable-frequency drive for motor output &gt; 3 kW</t>
  </si>
  <si>
    <t>Three-phase current systems</t>
  </si>
  <si>
    <t>Preparation for parabolic lamp 1x58W with ballast</t>
  </si>
  <si>
    <t>Renovation of lighting in offices and schools (300 lux, parabolic lamps with ballast)</t>
  </si>
  <si>
    <t>PV array including inverter, cables, and meter of power sold to grid (ca. 10 m²)</t>
  </si>
  <si>
    <t>PV array including inverter, cables, and meter of power sold to grid (ca. 200 m²)</t>
  </si>
  <si>
    <t>Roof sealing for photovoltaics including inverter, cables, etc. (ca. 200 m²)</t>
  </si>
  <si>
    <t>Telecommunications and information technology systems</t>
  </si>
  <si>
    <t>Conveyance systems</t>
  </si>
  <si>
    <t>- 490 Other technical systems</t>
  </si>
  <si>
    <t>Indoor target temperature</t>
  </si>
  <si>
    <t>Hallways, stairwells, equipment rooms</t>
  </si>
  <si>
    <t>Toilets, ancillary administration rooms</t>
  </si>
  <si>
    <t>Gymnasiums, workshops, kitchens</t>
  </si>
  <si>
    <t>Quiet areas</t>
  </si>
  <si>
    <t>Offices and meeting rooms</t>
  </si>
  <si>
    <t>Classrooms and common rooms in kindergartens</t>
  </si>
  <si>
    <t>Changing rooms, washrooms, and showers</t>
  </si>
  <si>
    <t>Parameters for windows</t>
  </si>
  <si>
    <t>U value</t>
  </si>
  <si>
    <t>g value</t>
  </si>
  <si>
    <t xml:space="preserve"> (k-value incl. frame)</t>
  </si>
  <si>
    <t xml:space="preserve"> (W/m²K)</t>
  </si>
  <si>
    <t>Single glazing</t>
  </si>
  <si>
    <t>Insulating double glazing</t>
  </si>
  <si>
    <t>Insulating triple glazing</t>
  </si>
  <si>
    <t>Typical air exchange figures</t>
  </si>
  <si>
    <t>Air exchange rate</t>
  </si>
  <si>
    <t>Schools, kindergartens, and retirement homes</t>
  </si>
  <si>
    <t>Administration buildings</t>
  </si>
  <si>
    <t>Residential buildings</t>
  </si>
  <si>
    <t>Heat from people</t>
  </si>
  <si>
    <t>Adults</t>
  </si>
  <si>
    <t>Children</t>
  </si>
  <si>
    <t>Average (residential)</t>
  </si>
  <si>
    <t>Reduction factor shading and dirt</t>
  </si>
  <si>
    <t>exposed</t>
  </si>
  <si>
    <t>fb=</t>
  </si>
  <si>
    <t xml:space="preserve">protected area </t>
  </si>
  <si>
    <t>Global insolation</t>
  </si>
  <si>
    <t>South</t>
  </si>
  <si>
    <t>East</t>
  </si>
  <si>
    <t>North</t>
  </si>
  <si>
    <t xml:space="preserve"> (Geisenheim)</t>
  </si>
  <si>
    <t>Limit and target values</t>
  </si>
  <si>
    <t>Limit value</t>
  </si>
  <si>
    <t>Target value</t>
  </si>
  <si>
    <t>For specific heating demand:</t>
  </si>
  <si>
    <t>Single-family homes and duplexes</t>
  </si>
  <si>
    <t>Complexes, hotels, retirement homes</t>
  </si>
  <si>
    <t>Administrative buildings, schools, libraries</t>
  </si>
  <si>
    <t>Commercial buildings, simple stores, museums</t>
  </si>
  <si>
    <t>Inventories, gymnasiums, workshops</t>
  </si>
  <si>
    <t>Vehicle depots, train stations</t>
  </si>
  <si>
    <t>Lecture halls, labs, laundries, restoration</t>
  </si>
  <si>
    <t>Hospitals, pools, theaters</t>
  </si>
  <si>
    <t>Source: Leitfaden Heizenergie im Hochbau des Landes Hessen, HMUEJFG 1999</t>
  </si>
  <si>
    <t>Standard usage data</t>
  </si>
  <si>
    <t>Usage type code</t>
  </si>
  <si>
    <t>c</t>
  </si>
  <si>
    <t>e</t>
  </si>
  <si>
    <t>Usage type</t>
  </si>
  <si>
    <t>Single-family home</t>
  </si>
  <si>
    <t>Multi-family complex</t>
  </si>
  <si>
    <t>Retirement homes/hostels</t>
  </si>
  <si>
    <t>Administration</t>
  </si>
  <si>
    <t>Data centers</t>
  </si>
  <si>
    <t>Standby services</t>
  </si>
  <si>
    <t>Schools (general)</t>
  </si>
  <si>
    <t>Elementary schools</t>
  </si>
  <si>
    <t>Vocational schools</t>
  </si>
  <si>
    <t>Day care centers</t>
  </si>
  <si>
    <t>Gymnasiums</t>
  </si>
  <si>
    <t>Pools**</t>
  </si>
  <si>
    <t>Lecture halls/stages</t>
  </si>
  <si>
    <t>Laboratory buildings</t>
  </si>
  <si>
    <t>Hospitals</t>
  </si>
  <si>
    <t>Care centers</t>
  </si>
  <si>
    <t>Production plants/workshops</t>
  </si>
  <si>
    <t>Stores</t>
  </si>
  <si>
    <t>Warehouses</t>
  </si>
  <si>
    <t>Share of usage days in heating season</t>
  </si>
  <si>
    <t>Usage hours per usage day</t>
  </si>
  <si>
    <t xml:space="preserve"> [h/d]</t>
  </si>
  <si>
    <t>average number of people during use</t>
  </si>
  <si>
    <t xml:space="preserve"> [m²/P]</t>
  </si>
  <si>
    <t>average indoor air temperature on days of use</t>
  </si>
  <si>
    <t xml:space="preserve"> [°C]</t>
  </si>
  <si>
    <t>average indoor air temperature on days without use</t>
  </si>
  <si>
    <t>Heating limit temperature</t>
  </si>
  <si>
    <t xml:space="preserve">with natural ventilation (windows and cracks): </t>
  </si>
  <si>
    <t>average air exchange during usage</t>
  </si>
  <si>
    <t xml:space="preserve"> [1/h]</t>
  </si>
  <si>
    <t>average air exchange outside usage</t>
  </si>
  <si>
    <t>With mechanical ventilation:</t>
  </si>
  <si>
    <t>mechanical air exchange during use (average)</t>
  </si>
  <si>
    <t>Remaining air exchange from leaks (without pressure test)</t>
  </si>
  <si>
    <t>Remaining air exchange from leaks after successful pressure test*</t>
  </si>
  <si>
    <t>Data basis for supply of internal heat</t>
  </si>
  <si>
    <t>Power consumption</t>
  </si>
  <si>
    <t>pro m² ERA (without air conditioning)</t>
  </si>
  <si>
    <t xml:space="preserve"> [kWh/(m²a)]</t>
  </si>
  <si>
    <t>per person</t>
  </si>
  <si>
    <t xml:space="preserve"> [kWh/(P*a)]</t>
  </si>
  <si>
    <t>Cold water consumption per person and day</t>
  </si>
  <si>
    <t xml:space="preserve"> [l/(P*d)]</t>
  </si>
  <si>
    <t>Hot water consumption per person and date (at 60°C)</t>
  </si>
  <si>
    <t>heat emitted from people per capita on average</t>
  </si>
  <si>
    <t xml:space="preserve"> [W]</t>
  </si>
  <si>
    <t>Reduction factor electricity</t>
  </si>
  <si>
    <t>Heating of cold water</t>
  </si>
  <si>
    <t xml:space="preserve"> [K]</t>
  </si>
  <si>
    <t>Internal heat input during heating season (average)</t>
  </si>
  <si>
    <t>Electrical appliances</t>
  </si>
  <si>
    <t xml:space="preserve"> [W/m²]</t>
  </si>
  <si>
    <t>Cold water drainage</t>
  </si>
  <si>
    <t>Hot water supply</t>
  </si>
  <si>
    <t>Evaporation</t>
  </si>
  <si>
    <t>average output total</t>
  </si>
  <si>
    <t>Average internal heat input on 230 heating days</t>
  </si>
  <si>
    <t>Heating energy demand</t>
  </si>
  <si>
    <t>Building category</t>
  </si>
  <si>
    <t>*) Air exchange at 50 Pa no greater than 1 1/h;        **) without waste heat from pool water</t>
  </si>
  <si>
    <t>average natural air exchange during heating season</t>
  </si>
  <si>
    <t>average mechanical air exchange during heating season</t>
  </si>
  <si>
    <t>Gas prices (gross)</t>
  </si>
  <si>
    <t>Prices from 01/2011</t>
  </si>
  <si>
    <t>Guarantee</t>
  </si>
  <si>
    <t>kWh rate</t>
  </si>
  <si>
    <t>District heat prices (gross)</t>
  </si>
  <si>
    <t>Steam</t>
  </si>
  <si>
    <t>Heat</t>
  </si>
  <si>
    <t>Output price</t>
  </si>
  <si>
    <t xml:space="preserve">current prices at www.mainova.de, etc. </t>
  </si>
  <si>
    <t>CO2 emissions for 1 MWh final energy</t>
  </si>
  <si>
    <t>CO2</t>
  </si>
  <si>
    <t xml:space="preserve"> (global CO2 equivalent)</t>
  </si>
  <si>
    <t xml:space="preserve"> (kg/MWh)</t>
  </si>
  <si>
    <t>Natural gas</t>
  </si>
  <si>
    <t>District heat (70% cogen, hard coal)</t>
  </si>
  <si>
    <t>Heating oil EL</t>
  </si>
  <si>
    <t>Source: www.gemis.de</t>
  </si>
  <si>
    <t>Demand for energy for hot water</t>
  </si>
  <si>
    <t xml:space="preserve"> (rough estimates)</t>
  </si>
  <si>
    <t>Residential</t>
  </si>
  <si>
    <t>Schools and kindergartens</t>
  </si>
  <si>
    <t>U*-value of pipes</t>
  </si>
  <si>
    <t xml:space="preserve"> (heat conductivity = 0.035 W/mK)</t>
  </si>
  <si>
    <t>Pipe diameter DN</t>
  </si>
  <si>
    <t xml:space="preserve"> (mm)</t>
  </si>
  <si>
    <t xml:space="preserve"> (inches)</t>
  </si>
  <si>
    <t>Insulation in EnEV (mm)</t>
  </si>
  <si>
    <t>U*-value</t>
  </si>
  <si>
    <t>Insulation in guidelines (mm)</t>
  </si>
  <si>
    <t>Siegert’s formula (sigma)</t>
  </si>
  <si>
    <t>Oil</t>
  </si>
  <si>
    <t>Standby losses</t>
  </si>
  <si>
    <t xml:space="preserve">Up to </t>
  </si>
  <si>
    <t>From 1979, not floating</t>
  </si>
  <si>
    <t>From 1997, floating</t>
  </si>
  <si>
    <t>of boilers</t>
  </si>
  <si>
    <t xml:space="preserve"> (kW)</t>
  </si>
  <si>
    <t>Boiler with atmospheric burner</t>
  </si>
  <si>
    <t>or ventilation burner</t>
  </si>
  <si>
    <t xml:space="preserve"> (VDI 2067)</t>
  </si>
  <si>
    <t>qB*  for simple burners and burners with instantaneous heaters without tanks</t>
  </si>
  <si>
    <t>qB** for burners with hot water storage</t>
  </si>
  <si>
    <t>Capacity utilization of central heating systems (oil/gas)</t>
  </si>
  <si>
    <t>Heating system without service water heating</t>
  </si>
  <si>
    <t>Heating system with service water heating only during heating season</t>
  </si>
  <si>
    <t xml:space="preserve">Heating system with service water heating around the year </t>
  </si>
  <si>
    <t>Full load hours, limit and target values for lighting</t>
  </si>
  <si>
    <t>Nominal illuminance</t>
  </si>
  <si>
    <t>Daylight</t>
  </si>
  <si>
    <t>Full load</t>
  </si>
  <si>
    <t>intensity</t>
  </si>
  <si>
    <t xml:space="preserve">Frequency </t>
  </si>
  <si>
    <t>usage1)</t>
  </si>
  <si>
    <t>einfach2)</t>
  </si>
  <si>
    <t>improved</t>
  </si>
  <si>
    <t xml:space="preserve"> (h/a)</t>
  </si>
  <si>
    <t xml:space="preserve"> (lux)</t>
  </si>
  <si>
    <t xml:space="preserve"> (kWh/m²a)</t>
  </si>
  <si>
    <t>Office</t>
  </si>
  <si>
    <t>usually</t>
  </si>
  <si>
    <t>constantly</t>
  </si>
  <si>
    <t>partly</t>
  </si>
  <si>
    <t>without</t>
  </si>
  <si>
    <t>Open-plan office</t>
  </si>
  <si>
    <t>Schoolroom</t>
  </si>
  <si>
    <t>often</t>
  </si>
  <si>
    <t>Gymnasium</t>
  </si>
  <si>
    <t>Transit areas</t>
  </si>
  <si>
    <t>Warehouse</t>
  </si>
  <si>
    <t>seldom</t>
  </si>
  <si>
    <t>Workshop</t>
  </si>
  <si>
    <t>Parking garage</t>
  </si>
  <si>
    <t>Usually: room depth &lt; 5m ratio of glazing to floor area&gt; 30 %</t>
  </si>
  <si>
    <t>Partly: room depth &gt; 5m ratio of glazing to floor area &lt; 30 %</t>
  </si>
  <si>
    <t>simple: without lighting control, improved: with lighting control</t>
  </si>
  <si>
    <t>Parking garage in office and commercial buildings</t>
  </si>
  <si>
    <t>public parking garage</t>
  </si>
  <si>
    <t>Nominal illumination and specific nominal output (rough estimates)</t>
  </si>
  <si>
    <t>Type of room usage</t>
  </si>
  <si>
    <t>Lighting</t>
  </si>
  <si>
    <t>sp. output</t>
  </si>
  <si>
    <t>simple</t>
  </si>
  <si>
    <t xml:space="preserve"> (W/m²)</t>
  </si>
  <si>
    <t>Transit paths in buildings</t>
  </si>
  <si>
    <t>Hallways, stairwells, entrance halls</t>
  </si>
  <si>
    <t>Storage rooms with search areas</t>
  </si>
  <si>
    <t>Theaters (audience room)</t>
  </si>
  <si>
    <t>Homes</t>
  </si>
  <si>
    <t>Cafés, restaurants, cafeterias</t>
  </si>
  <si>
    <t>Warehouses with reading areas</t>
  </si>
  <si>
    <t>Individual offices with windows (D &gt; 1%)</t>
  </si>
  <si>
    <t>School rooms, libraries</t>
  </si>
  <si>
    <t>Conference rooms</t>
  </si>
  <si>
    <t>Offices without windows (D &lt; 1%)</t>
  </si>
  <si>
    <t>Special teaching rooms</t>
  </si>
  <si>
    <t>Kitchens, workshops</t>
  </si>
  <si>
    <t>Exhibition and trade show halls</t>
  </si>
  <si>
    <t>Limit and target values for ventilation and air-conditioning</t>
  </si>
  <si>
    <t>average</t>
  </si>
  <si>
    <t>additional</t>
  </si>
  <si>
    <t>Examples</t>
  </si>
  <si>
    <t>occupancy</t>
  </si>
  <si>
    <t>Heat, electric</t>
  </si>
  <si>
    <t xml:space="preserve"> (m²/P)</t>
  </si>
  <si>
    <t>Window ventilation</t>
  </si>
  <si>
    <t>without cooling</t>
  </si>
  <si>
    <t>non-smoking</t>
  </si>
  <si>
    <t>office with normal</t>
  </si>
  <si>
    <t>smoking</t>
  </si>
  <si>
    <t>tactical equipment</t>
  </si>
  <si>
    <t>Office with a lot of</t>
  </si>
  <si>
    <t>equipment</t>
  </si>
  <si>
    <t>normal schoolroom</t>
  </si>
  <si>
    <t>a lot of equipment exercise room</t>
  </si>
  <si>
    <t>lecture hall</t>
  </si>
  <si>
    <t>50% smoking</t>
  </si>
  <si>
    <t>low occupancy</t>
  </si>
  <si>
    <t>average occupancy</t>
  </si>
  <si>
    <t>wardrobe, sanitation room</t>
  </si>
  <si>
    <t>archive</t>
  </si>
  <si>
    <t>sales warehouse</t>
  </si>
  <si>
    <t>often gel.</t>
  </si>
  <si>
    <t>delivery of sensitive goods</t>
  </si>
  <si>
    <t>special requirement for</t>
  </si>
  <si>
    <t>pollutants or heat dissipation</t>
  </si>
  <si>
    <t>Parking garage office</t>
  </si>
  <si>
    <t>Rough estimates for full load hours ventilation</t>
  </si>
  <si>
    <t>Conditions of use</t>
  </si>
  <si>
    <t>Mechanical ventilation</t>
  </si>
  <si>
    <t>school and exercise rooms</t>
  </si>
  <si>
    <t>Lecture halls and conference rooms</t>
  </si>
  <si>
    <t>seldom used</t>
  </si>
  <si>
    <t>often used</t>
  </si>
  <si>
    <t>requires constant ventilation</t>
  </si>
  <si>
    <t>requirement pollutants or heat dissipation</t>
  </si>
  <si>
    <t>Office buildings</t>
  </si>
  <si>
    <t>public parking garages</t>
  </si>
  <si>
    <t>Rough estimates for full load cooling</t>
  </si>
  <si>
    <t>Sales</t>
  </si>
  <si>
    <t>Limit values for auxiliary energy for heating</t>
  </si>
  <si>
    <t>For new buildings and renovations with</t>
  </si>
  <si>
    <t>improved insulation</t>
  </si>
  <si>
    <t>For renovations without improvements</t>
  </si>
  <si>
    <t>to insulation</t>
  </si>
  <si>
    <t>*of the average energy demand for heating and hot water</t>
  </si>
  <si>
    <t>Source: Leitfaden Elektrische Energie im Hochbau des Landes Hessen, HMULF 2000</t>
  </si>
  <si>
    <t>Rough averages</t>
  </si>
  <si>
    <t>Rough average for PC workstation</t>
  </si>
  <si>
    <t>PC without screen</t>
  </si>
  <si>
    <t>17-inch monitor on standby</t>
  </si>
  <si>
    <t>17-inch monitor in use</t>
  </si>
  <si>
    <t>17-inch TFT monitor on standby</t>
  </si>
  <si>
    <t>17-inch TFT monitor in use</t>
  </si>
  <si>
    <t>laser printer standby</t>
  </si>
  <si>
    <t>laser printer operation</t>
  </si>
  <si>
    <t>inkjet printer standby</t>
  </si>
  <si>
    <t>inkjet printer operation</t>
  </si>
  <si>
    <t>scanner standby</t>
  </si>
  <si>
    <t>scanner operation</t>
  </si>
  <si>
    <t>projector standby</t>
  </si>
  <si>
    <t>projector operation</t>
  </si>
  <si>
    <t>Power prices (gross)</t>
  </si>
  <si>
    <t>kWh high tariff</t>
  </si>
  <si>
    <t>kWh low tariff</t>
  </si>
  <si>
    <t>current prices at www.mainova.de, etc.</t>
  </si>
  <si>
    <t>Flush volume/flow volume</t>
  </si>
  <si>
    <t>Old toilet tank</t>
  </si>
  <si>
    <t>Target toilet tank</t>
  </si>
  <si>
    <t>Old urinals</t>
  </si>
  <si>
    <t>Target urinals</t>
  </si>
  <si>
    <t>Old sinks</t>
  </si>
  <si>
    <t>Target sinks</t>
  </si>
  <si>
    <t>Old shower</t>
  </si>
  <si>
    <t>Target shower</t>
  </si>
  <si>
    <t>Flushing frequency toilets/urinals</t>
  </si>
  <si>
    <t xml:space="preserve"> (flushes per person and day)</t>
  </si>
  <si>
    <t>Excrement</t>
  </si>
  <si>
    <t xml:space="preserve"> (flush/P*d)</t>
  </si>
  <si>
    <t>School/kindergarten</t>
  </si>
  <si>
    <t>Gymnasiums/sports facility/pool</t>
  </si>
  <si>
    <t>Service life*</t>
  </si>
  <si>
    <t>Sink, administration</t>
  </si>
  <si>
    <t>Sink, school/kindergarten</t>
  </si>
  <si>
    <t>Sink, gymnasium/sports facility</t>
  </si>
  <si>
    <t>Showers, school</t>
  </si>
  <si>
    <t>Showers, gymnasium, sports facility (sports club)</t>
  </si>
  <si>
    <t>Showers, pools</t>
  </si>
  <si>
    <t>*25 percent less with self-closing taps</t>
  </si>
  <si>
    <t>Flow lawful rate for roofs</t>
  </si>
  <si>
    <t>Roof type</t>
  </si>
  <si>
    <t>Gabled roof: tiles/concrete stones</t>
  </si>
  <si>
    <t>Flat roof: gravel, bitumen</t>
  </si>
  <si>
    <t>Green roof</t>
  </si>
  <si>
    <t>Water prices (gross)</t>
  </si>
  <si>
    <t>Price of water</t>
  </si>
  <si>
    <t>Sewage connection</t>
  </si>
  <si>
    <t>List of abbreviations</t>
  </si>
  <si>
    <t>Physical units</t>
  </si>
  <si>
    <t>Measurement size</t>
  </si>
  <si>
    <t>degrees Celsius</t>
  </si>
  <si>
    <t>Year (annum in Latin)</t>
  </si>
  <si>
    <t>Heating season</t>
  </si>
  <si>
    <t>Biotope value unit</t>
  </si>
  <si>
    <t>Biotope value</t>
  </si>
  <si>
    <t>Centimeter</t>
  </si>
  <si>
    <t>day</t>
  </si>
  <si>
    <t>Currency</t>
  </si>
  <si>
    <t>Usage duration, cost of</t>
  </si>
  <si>
    <t>Maintenance + servicing</t>
  </si>
  <si>
    <t xml:space="preserve"> (based on HMULF 1999 / VDI 2067)</t>
  </si>
  <si>
    <t xml:space="preserve"> (Years)</t>
  </si>
  <si>
    <t>Entire building</t>
  </si>
  <si>
    <t>Insulation</t>
  </si>
  <si>
    <t>Venetian blinds, roller shutters</t>
  </si>
  <si>
    <t>Heating/cooling</t>
  </si>
  <si>
    <t xml:space="preserve">       Generation</t>
  </si>
  <si>
    <t>Cogeneration unit</t>
  </si>
  <si>
    <t>Heat recovery</t>
  </si>
  <si>
    <t>Control</t>
  </si>
  <si>
    <t>Thermostat valves</t>
  </si>
  <si>
    <t>Radiator, heat distribution</t>
  </si>
  <si>
    <t>District heat lines</t>
  </si>
  <si>
    <t>Ventilation systems</t>
  </si>
  <si>
    <t>Air conditioners</t>
  </si>
  <si>
    <t>Lighting systems</t>
  </si>
  <si>
    <t>Annuity factors</t>
  </si>
  <si>
    <t>Capital interest</t>
  </si>
  <si>
    <t>Plaster, mortar</t>
  </si>
  <si>
    <t>Screed</t>
  </si>
  <si>
    <t>Loam</t>
  </si>
  <si>
    <t>Gipsum plaster (pure)</t>
  </si>
  <si>
    <t>Gipsum mortar (with sand)</t>
  </si>
  <si>
    <t>Cement</t>
  </si>
  <si>
    <t>Polystyrene insulating plaster</t>
  </si>
  <si>
    <t>Synthetic resin plaster</t>
  </si>
  <si>
    <t>Cement screed</t>
  </si>
  <si>
    <t>Concrete and</t>
  </si>
  <si>
    <t>light concrete</t>
  </si>
  <si>
    <t>Normal concrete B I</t>
  </si>
  <si>
    <t>Normal concrete B II</t>
  </si>
  <si>
    <t>Aerated concrete prefab component</t>
  </si>
  <si>
    <t>Construction panels</t>
  </si>
  <si>
    <t>cladding</t>
  </si>
  <si>
    <t>Gypsum board</t>
  </si>
  <si>
    <t>Light wood-wool boards</t>
  </si>
  <si>
    <t>Wood fiber plate</t>
  </si>
  <si>
    <t>Maintenance +</t>
  </si>
  <si>
    <t>servicing</t>
  </si>
  <si>
    <t xml:space="preserve"> (%/a)</t>
  </si>
  <si>
    <t>Steam diffusion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</si>
</sst>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#"/>
    <numFmt numFmtId="177" formatCode="#,##0.0"/>
    <numFmt numFmtId="178" formatCode="0.000"/>
    <numFmt numFmtId="179" formatCode="#,##0.000"/>
    <numFmt numFmtId="180" formatCode="#,##0.0000"/>
    <numFmt numFmtId="181" formatCode="#,##0.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0.0000000000"/>
    <numFmt numFmtId="189" formatCode="0.000000000"/>
    <numFmt numFmtId="190" formatCode="\ 0.00;\-0.00"/>
    <numFmt numFmtId="191" formatCode="0.00\ "/>
    <numFmt numFmtId="192" formatCode="#,##0.000000"/>
  </numFmts>
  <fonts count="50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3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3" fontId="0" fillId="0" borderId="3">
      <alignment vertical="center"/>
      <protection/>
    </xf>
    <xf numFmtId="177" fontId="0" fillId="0" borderId="3">
      <alignment vertical="center"/>
      <protection/>
    </xf>
    <xf numFmtId="4" fontId="0" fillId="0" borderId="3">
      <alignment vertical="center"/>
      <protection/>
    </xf>
    <xf numFmtId="0" fontId="37" fillId="27" borderId="2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2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5" applyNumberFormat="0" applyFont="0" applyAlignment="0" applyProtection="0"/>
    <xf numFmtId="9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32" borderId="0">
      <alignment horizontal="center" vertical="center"/>
      <protection/>
    </xf>
    <xf numFmtId="0" fontId="0" fillId="32" borderId="0">
      <alignment horizontal="center" vertical="center"/>
      <protection/>
    </xf>
    <xf numFmtId="0" fontId="7" fillId="0" borderId="0">
      <alignment/>
      <protection/>
    </xf>
    <xf numFmtId="0" fontId="6" fillId="33" borderId="0">
      <alignment horizontal="left" vertical="center"/>
      <protection/>
    </xf>
    <xf numFmtId="0" fontId="4" fillId="34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32" borderId="0">
      <alignment horizontal="left" vertical="center"/>
      <protection/>
    </xf>
    <xf numFmtId="0" fontId="5" fillId="35" borderId="0">
      <alignment horizontal="left" vertical="center"/>
      <protection/>
    </xf>
    <xf numFmtId="0" fontId="0" fillId="32" borderId="0">
      <alignment horizontal="left" vertical="center"/>
      <protection/>
    </xf>
    <xf numFmtId="0" fontId="0" fillId="35" borderId="0">
      <alignment horizontal="left" vertical="center"/>
      <protection/>
    </xf>
    <xf numFmtId="0" fontId="49" fillId="36" borderId="10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4" borderId="11" xfId="60" applyBorder="1">
      <alignment horizontal="left" vertical="center"/>
      <protection/>
    </xf>
    <xf numFmtId="3" fontId="0" fillId="0" borderId="12" xfId="43" applyBorder="1">
      <alignment vertical="center"/>
      <protection/>
    </xf>
    <xf numFmtId="2" fontId="0" fillId="0" borderId="12" xfId="43" applyNumberFormat="1" applyBorder="1">
      <alignment vertical="center"/>
      <protection/>
    </xf>
    <xf numFmtId="3" fontId="0" fillId="0" borderId="12" xfId="43" applyBorder="1" applyAlignment="1">
      <alignment horizontal="right" vertical="center"/>
      <protection/>
    </xf>
    <xf numFmtId="3" fontId="0" fillId="0" borderId="12" xfId="43" applyFont="1" applyBorder="1">
      <alignment vertical="center"/>
      <protection/>
    </xf>
    <xf numFmtId="2" fontId="0" fillId="0" borderId="12" xfId="43" applyNumberFormat="1" applyFont="1" applyBorder="1">
      <alignment vertical="center"/>
      <protection/>
    </xf>
    <xf numFmtId="3" fontId="0" fillId="0" borderId="12" xfId="43" applyFont="1" applyBorder="1" applyAlignment="1">
      <alignment horizontal="right" vertical="center"/>
      <protection/>
    </xf>
    <xf numFmtId="178" fontId="0" fillId="0" borderId="12" xfId="43" applyNumberFormat="1" applyFont="1" applyBorder="1">
      <alignment vertical="center"/>
      <protection/>
    </xf>
    <xf numFmtId="179" fontId="0" fillId="0" borderId="12" xfId="43" applyNumberFormat="1" applyFont="1" applyBorder="1">
      <alignment vertical="center"/>
      <protection/>
    </xf>
    <xf numFmtId="179" fontId="0" fillId="0" borderId="12" xfId="43" applyNumberFormat="1" applyBorder="1">
      <alignment vertical="center"/>
      <protection/>
    </xf>
    <xf numFmtId="3" fontId="0" fillId="0" borderId="12" xfId="43" applyBorder="1" applyAlignment="1">
      <alignment horizontal="left" vertical="center"/>
      <protection/>
    </xf>
    <xf numFmtId="4" fontId="0" fillId="0" borderId="12" xfId="45" applyBorder="1">
      <alignment vertical="center"/>
      <protection/>
    </xf>
    <xf numFmtId="177" fontId="0" fillId="0" borderId="12" xfId="44" applyBorder="1">
      <alignment vertical="center"/>
      <protection/>
    </xf>
    <xf numFmtId="0" fontId="4" fillId="34" borderId="13" xfId="60" applyFont="1" applyBorder="1">
      <alignment horizontal="left" vertical="center"/>
      <protection/>
    </xf>
    <xf numFmtId="0" fontId="4" fillId="34" borderId="14" xfId="60" applyBorder="1">
      <alignment horizontal="left" vertical="center"/>
      <protection/>
    </xf>
    <xf numFmtId="0" fontId="5" fillId="37" borderId="14" xfId="56" applyFill="1" applyBorder="1">
      <alignment horizontal="center" vertical="center"/>
      <protection/>
    </xf>
    <xf numFmtId="2" fontId="5" fillId="37" borderId="14" xfId="56" applyNumberFormat="1" applyFont="1" applyFill="1" applyBorder="1">
      <alignment horizontal="center" vertical="center"/>
      <protection/>
    </xf>
    <xf numFmtId="0" fontId="5" fillId="37" borderId="14" xfId="56" applyFont="1" applyFill="1" applyBorder="1">
      <alignment horizontal="center" vertical="center"/>
      <protection/>
    </xf>
    <xf numFmtId="0" fontId="5" fillId="37" borderId="14" xfId="56" applyFont="1" applyFill="1" applyBorder="1" applyAlignment="1">
      <alignment horizontal="right" vertical="center"/>
      <protection/>
    </xf>
    <xf numFmtId="0" fontId="5" fillId="37" borderId="15" xfId="56" applyFill="1" applyBorder="1">
      <alignment horizontal="center" vertical="center"/>
      <protection/>
    </xf>
    <xf numFmtId="0" fontId="4" fillId="34" borderId="16" xfId="60" applyFont="1" applyBorder="1">
      <alignment horizontal="left" vertical="center"/>
      <protection/>
    </xf>
    <xf numFmtId="0" fontId="4" fillId="34" borderId="0" xfId="60" applyFont="1" applyBorder="1">
      <alignment horizontal="left" vertical="center"/>
      <protection/>
    </xf>
    <xf numFmtId="0" fontId="0" fillId="37" borderId="0" xfId="57" applyFill="1" applyBorder="1">
      <alignment horizontal="center" vertical="center"/>
      <protection/>
    </xf>
    <xf numFmtId="2" fontId="0" fillId="37" borderId="0" xfId="57" applyNumberFormat="1" applyFont="1" applyFill="1" applyBorder="1">
      <alignment horizontal="center" vertical="center"/>
      <protection/>
    </xf>
    <xf numFmtId="0" fontId="0" fillId="37" borderId="0" xfId="57" applyFont="1" applyFill="1" applyBorder="1">
      <alignment horizontal="center" vertical="center"/>
      <protection/>
    </xf>
    <xf numFmtId="0" fontId="0" fillId="37" borderId="0" xfId="57" applyFont="1" applyFill="1" applyBorder="1" applyAlignment="1">
      <alignment horizontal="right" vertical="center"/>
      <protection/>
    </xf>
    <xf numFmtId="0" fontId="0" fillId="37" borderId="17" xfId="57" applyFill="1" applyBorder="1">
      <alignment horizontal="center" vertical="center"/>
      <protection/>
    </xf>
    <xf numFmtId="0" fontId="0" fillId="37" borderId="16" xfId="72" applyFont="1" applyFill="1" applyBorder="1">
      <alignment horizontal="left" vertical="center"/>
      <protection/>
    </xf>
    <xf numFmtId="0" fontId="0" fillId="37" borderId="0" xfId="72" applyFill="1" applyBorder="1">
      <alignment horizontal="left" vertical="center"/>
      <protection/>
    </xf>
    <xf numFmtId="3" fontId="0" fillId="0" borderId="18" xfId="43" applyBorder="1">
      <alignment vertical="center"/>
      <protection/>
    </xf>
    <xf numFmtId="0" fontId="0" fillId="37" borderId="0" xfId="72" applyFont="1" applyFill="1" applyBorder="1">
      <alignment horizontal="left" vertical="center"/>
      <protection/>
    </xf>
    <xf numFmtId="0" fontId="5" fillId="37" borderId="16" xfId="70" applyFont="1" applyFill="1" applyBorder="1">
      <alignment horizontal="left" vertical="center"/>
      <protection/>
    </xf>
    <xf numFmtId="0" fontId="5" fillId="37" borderId="0" xfId="70" applyFill="1" applyBorder="1">
      <alignment horizontal="left" vertical="center"/>
      <protection/>
    </xf>
    <xf numFmtId="0" fontId="5" fillId="37" borderId="0" xfId="70" applyFont="1" applyFill="1" applyBorder="1">
      <alignment horizontal="left" vertical="center"/>
      <protection/>
    </xf>
    <xf numFmtId="3" fontId="0" fillId="0" borderId="18" xfId="43" applyBorder="1" applyAlignment="1">
      <alignment horizontal="left" vertical="center"/>
      <protection/>
    </xf>
    <xf numFmtId="0" fontId="0" fillId="37" borderId="16" xfId="72" applyFill="1" applyBorder="1">
      <alignment horizontal="left" vertical="center"/>
      <protection/>
    </xf>
    <xf numFmtId="0" fontId="5" fillId="37" borderId="0" xfId="57" applyFont="1" applyFill="1" applyBorder="1" applyAlignment="1">
      <alignment horizontal="right" vertical="center"/>
      <protection/>
    </xf>
    <xf numFmtId="0" fontId="0" fillId="37" borderId="19" xfId="72" applyFont="1" applyFill="1" applyBorder="1">
      <alignment horizontal="left" vertical="center"/>
      <protection/>
    </xf>
    <xf numFmtId="0" fontId="0" fillId="37" borderId="20" xfId="72" applyFont="1" applyFill="1" applyBorder="1">
      <alignment horizontal="left" vertical="center"/>
      <protection/>
    </xf>
    <xf numFmtId="3" fontId="0" fillId="0" borderId="21" xfId="43" applyFont="1" applyBorder="1">
      <alignment vertical="center"/>
      <protection/>
    </xf>
    <xf numFmtId="2" fontId="0" fillId="0" borderId="21" xfId="43" applyNumberFormat="1" applyFont="1" applyBorder="1">
      <alignment vertical="center"/>
      <protection/>
    </xf>
    <xf numFmtId="3" fontId="0" fillId="0" borderId="21" xfId="43" applyFont="1" applyBorder="1" applyAlignment="1">
      <alignment horizontal="right" vertical="center"/>
      <protection/>
    </xf>
    <xf numFmtId="3" fontId="0" fillId="0" borderId="21" xfId="43" applyBorder="1">
      <alignment vertical="center"/>
      <protection/>
    </xf>
    <xf numFmtId="3" fontId="0" fillId="0" borderId="22" xfId="43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35" borderId="14" xfId="56" applyFill="1" applyBorder="1">
      <alignment horizontal="center" vertical="center"/>
      <protection/>
    </xf>
    <xf numFmtId="0" fontId="5" fillId="35" borderId="15" xfId="56" applyFill="1" applyBorder="1">
      <alignment horizontal="center" vertical="center"/>
      <protection/>
    </xf>
    <xf numFmtId="0" fontId="4" fillId="34" borderId="16" xfId="60" applyBorder="1">
      <alignment horizontal="left" vertical="center"/>
      <protection/>
    </xf>
    <xf numFmtId="0" fontId="4" fillId="34" borderId="0" xfId="60" applyBorder="1">
      <alignment horizontal="left" vertical="center"/>
      <protection/>
    </xf>
    <xf numFmtId="0" fontId="5" fillId="35" borderId="17" xfId="56" applyFill="1" applyBorder="1">
      <alignment horizontal="center" vertical="center"/>
      <protection/>
    </xf>
    <xf numFmtId="0" fontId="0" fillId="35" borderId="16" xfId="72" applyFill="1" applyBorder="1">
      <alignment horizontal="left" vertical="center"/>
      <protection/>
    </xf>
    <xf numFmtId="0" fontId="0" fillId="35" borderId="0" xfId="72" applyFill="1" applyBorder="1">
      <alignment horizontal="left" vertical="center"/>
      <protection/>
    </xf>
    <xf numFmtId="0" fontId="0" fillId="35" borderId="0" xfId="57" applyFill="1" applyBorder="1">
      <alignment horizontal="center" vertical="center"/>
      <protection/>
    </xf>
    <xf numFmtId="0" fontId="0" fillId="35" borderId="17" xfId="57" applyFill="1" applyBorder="1">
      <alignment horizontal="center" vertical="center"/>
      <protection/>
    </xf>
    <xf numFmtId="0" fontId="0" fillId="0" borderId="18" xfId="43" applyNumberFormat="1" applyBorder="1" applyAlignment="1">
      <alignment horizontal="right" vertical="center"/>
      <protection/>
    </xf>
    <xf numFmtId="0" fontId="0" fillId="35" borderId="19" xfId="72" applyFill="1" applyBorder="1">
      <alignment horizontal="left" vertical="center"/>
      <protection/>
    </xf>
    <xf numFmtId="0" fontId="0" fillId="35" borderId="20" xfId="72" applyFill="1" applyBorder="1">
      <alignment horizontal="left" vertical="center"/>
      <protection/>
    </xf>
    <xf numFmtId="0" fontId="0" fillId="0" borderId="22" xfId="43" applyNumberFormat="1" applyBorder="1" applyAlignment="1">
      <alignment horizontal="right" vertical="center"/>
      <protection/>
    </xf>
    <xf numFmtId="179" fontId="0" fillId="0" borderId="12" xfId="45" applyNumberFormat="1" applyBorder="1">
      <alignment vertical="center"/>
      <protection/>
    </xf>
    <xf numFmtId="0" fontId="0" fillId="35" borderId="0" xfId="72" applyFill="1" applyBorder="1" applyAlignment="1">
      <alignment horizontal="right" vertical="center"/>
      <protection/>
    </xf>
    <xf numFmtId="9" fontId="5" fillId="35" borderId="0" xfId="56" applyNumberFormat="1" applyFill="1" applyBorder="1">
      <alignment horizontal="center" vertical="center"/>
      <protection/>
    </xf>
    <xf numFmtId="9" fontId="5" fillId="35" borderId="17" xfId="56" applyNumberFormat="1" applyFill="1" applyBorder="1">
      <alignment horizontal="center" vertical="center"/>
      <protection/>
    </xf>
    <xf numFmtId="0" fontId="5" fillId="35" borderId="0" xfId="72" applyFont="1" applyFill="1" applyBorder="1" applyAlignment="1">
      <alignment horizontal="right" vertical="center"/>
      <protection/>
    </xf>
    <xf numFmtId="179" fontId="0" fillId="0" borderId="18" xfId="45" applyNumberFormat="1" applyBorder="1">
      <alignment vertical="center"/>
      <protection/>
    </xf>
    <xf numFmtId="0" fontId="5" fillId="35" borderId="20" xfId="72" applyFont="1" applyFill="1" applyBorder="1" applyAlignment="1">
      <alignment horizontal="right" vertical="center"/>
      <protection/>
    </xf>
    <xf numFmtId="179" fontId="0" fillId="0" borderId="21" xfId="45" applyNumberFormat="1" applyBorder="1">
      <alignment vertical="center"/>
      <protection/>
    </xf>
    <xf numFmtId="179" fontId="0" fillId="0" borderId="22" xfId="45" applyNumberFormat="1" applyBorder="1">
      <alignment vertical="center"/>
      <protection/>
    </xf>
    <xf numFmtId="4" fontId="0" fillId="0" borderId="18" xfId="45" applyBorder="1">
      <alignment vertical="center"/>
      <protection/>
    </xf>
    <xf numFmtId="4" fontId="0" fillId="0" borderId="22" xfId="45" applyBorder="1">
      <alignment vertical="center"/>
      <protection/>
    </xf>
    <xf numFmtId="0" fontId="0" fillId="35" borderId="14" xfId="72" applyFill="1" applyBorder="1">
      <alignment horizontal="left" vertical="center"/>
      <protection/>
    </xf>
    <xf numFmtId="0" fontId="0" fillId="35" borderId="15" xfId="72" applyFill="1" applyBorder="1">
      <alignment horizontal="left" vertical="center"/>
      <protection/>
    </xf>
    <xf numFmtId="0" fontId="0" fillId="35" borderId="17" xfId="72" applyFill="1" applyBorder="1">
      <alignment horizontal="left" vertical="center"/>
      <protection/>
    </xf>
    <xf numFmtId="0" fontId="0" fillId="35" borderId="23" xfId="72" applyFill="1" applyBorder="1">
      <alignment horizontal="left" vertical="center"/>
      <protection/>
    </xf>
    <xf numFmtId="3" fontId="0" fillId="0" borderId="24" xfId="43" applyBorder="1">
      <alignment vertical="center"/>
      <protection/>
    </xf>
    <xf numFmtId="2" fontId="0" fillId="0" borderId="24" xfId="43" applyNumberFormat="1" applyBorder="1">
      <alignment vertical="center"/>
      <protection/>
    </xf>
    <xf numFmtId="3" fontId="0" fillId="0" borderId="24" xfId="43" applyBorder="1" applyAlignment="1">
      <alignment horizontal="right" vertical="center"/>
      <protection/>
    </xf>
    <xf numFmtId="3" fontId="0" fillId="0" borderId="25" xfId="43" applyBorder="1">
      <alignment vertical="center"/>
      <protection/>
    </xf>
    <xf numFmtId="3" fontId="0" fillId="0" borderId="24" xfId="43" applyFont="1" applyBorder="1">
      <alignment vertical="center"/>
      <protection/>
    </xf>
    <xf numFmtId="2" fontId="0" fillId="0" borderId="24" xfId="43" applyNumberFormat="1" applyFont="1" applyBorder="1">
      <alignment vertical="center"/>
      <protection/>
    </xf>
    <xf numFmtId="3" fontId="0" fillId="0" borderId="24" xfId="43" applyFont="1" applyBorder="1" applyAlignment="1">
      <alignment horizontal="right" vertical="center"/>
      <protection/>
    </xf>
    <xf numFmtId="3" fontId="0" fillId="0" borderId="24" xfId="43" applyBorder="1" applyAlignment="1">
      <alignment horizontal="left" vertical="center"/>
      <protection/>
    </xf>
    <xf numFmtId="3" fontId="0" fillId="0" borderId="25" xfId="43" applyBorder="1" applyAlignment="1">
      <alignment horizontal="left" vertical="center"/>
      <protection/>
    </xf>
    <xf numFmtId="4" fontId="0" fillId="0" borderId="24" xfId="45" applyBorder="1">
      <alignment vertical="center"/>
      <protection/>
    </xf>
    <xf numFmtId="0" fontId="4" fillId="34" borderId="14" xfId="60" applyFont="1" applyBorder="1">
      <alignment horizontal="left" vertical="center"/>
      <protection/>
    </xf>
    <xf numFmtId="177" fontId="0" fillId="0" borderId="21" xfId="44" applyBorder="1">
      <alignment vertical="center"/>
      <protection/>
    </xf>
    <xf numFmtId="16" fontId="4" fillId="34" borderId="13" xfId="60" applyNumberFormat="1" applyFont="1" applyBorder="1">
      <alignment horizontal="left" vertical="center"/>
      <protection/>
    </xf>
    <xf numFmtId="0" fontId="0" fillId="35" borderId="11" xfId="72" applyFill="1" applyBorder="1">
      <alignment horizontal="left" vertical="center"/>
      <protection/>
    </xf>
    <xf numFmtId="0" fontId="0" fillId="35" borderId="26" xfId="57" applyFill="1" applyBorder="1">
      <alignment horizontal="center" vertical="center"/>
      <protection/>
    </xf>
    <xf numFmtId="0" fontId="0" fillId="0" borderId="12" xfId="45" applyNumberFormat="1" applyBorder="1">
      <alignment vertical="center"/>
      <protection/>
    </xf>
    <xf numFmtId="0" fontId="4" fillId="34" borderId="15" xfId="60" applyBorder="1">
      <alignment horizontal="left" vertical="center"/>
      <protection/>
    </xf>
    <xf numFmtId="0" fontId="5" fillId="35" borderId="27" xfId="56" applyFill="1" applyBorder="1" applyAlignment="1">
      <alignment horizontal="right" vertical="center"/>
      <protection/>
    </xf>
    <xf numFmtId="0" fontId="5" fillId="35" borderId="14" xfId="56" applyFill="1" applyBorder="1" applyAlignment="1">
      <alignment horizontal="left" vertical="center"/>
      <protection/>
    </xf>
    <xf numFmtId="0" fontId="5" fillId="35" borderId="27" xfId="56" applyFill="1" applyBorder="1" applyAlignment="1">
      <alignment horizontal="left" vertical="center"/>
      <protection/>
    </xf>
    <xf numFmtId="0" fontId="0" fillId="0" borderId="18" xfId="45" applyNumberFormat="1" applyBorder="1">
      <alignment vertical="center"/>
      <protection/>
    </xf>
    <xf numFmtId="4" fontId="0" fillId="0" borderId="21" xfId="45" applyBorder="1">
      <alignment vertical="center"/>
      <protection/>
    </xf>
    <xf numFmtId="0" fontId="5" fillId="35" borderId="0" xfId="70" applyFill="1" applyBorder="1">
      <alignment horizontal="left" vertical="center"/>
      <protection/>
    </xf>
    <xf numFmtId="0" fontId="5" fillId="35" borderId="17" xfId="70" applyFill="1" applyBorder="1">
      <alignment horizontal="left" vertical="center"/>
      <protection/>
    </xf>
    <xf numFmtId="0" fontId="0" fillId="35" borderId="20" xfId="57" applyFill="1" applyBorder="1">
      <alignment horizontal="center" vertical="center"/>
      <protection/>
    </xf>
    <xf numFmtId="0" fontId="0" fillId="35" borderId="23" xfId="57" applyFill="1" applyBorder="1">
      <alignment horizontal="center" vertical="center"/>
      <protection/>
    </xf>
    <xf numFmtId="0" fontId="5" fillId="35" borderId="16" xfId="70" applyFill="1" applyBorder="1">
      <alignment horizontal="left" vertical="center"/>
      <protection/>
    </xf>
    <xf numFmtId="0" fontId="0" fillId="0" borderId="12" xfId="43" applyNumberFormat="1" applyBorder="1">
      <alignment vertical="center"/>
      <protection/>
    </xf>
    <xf numFmtId="0" fontId="0" fillId="0" borderId="18" xfId="43" applyNumberFormat="1" applyBorder="1">
      <alignment vertical="center"/>
      <protection/>
    </xf>
    <xf numFmtId="0" fontId="0" fillId="0" borderId="21" xfId="43" applyNumberFormat="1" applyBorder="1">
      <alignment vertical="center"/>
      <protection/>
    </xf>
    <xf numFmtId="0" fontId="0" fillId="0" borderId="22" xfId="43" applyNumberFormat="1" applyBorder="1">
      <alignment vertical="center"/>
      <protection/>
    </xf>
    <xf numFmtId="0" fontId="0" fillId="35" borderId="28" xfId="72" applyFill="1" applyBorder="1">
      <alignment horizontal="left" vertical="center"/>
      <protection/>
    </xf>
    <xf numFmtId="0" fontId="0" fillId="35" borderId="29" xfId="72" applyFill="1" applyBorder="1">
      <alignment horizontal="left" vertical="center"/>
      <protection/>
    </xf>
    <xf numFmtId="0" fontId="0" fillId="38" borderId="16" xfId="72" applyFill="1" applyBorder="1">
      <alignment horizontal="left" vertical="center"/>
      <protection/>
    </xf>
    <xf numFmtId="0" fontId="5" fillId="38" borderId="0" xfId="70" applyFill="1" applyBorder="1">
      <alignment horizontal="left" vertical="center"/>
      <protection/>
    </xf>
    <xf numFmtId="0" fontId="0" fillId="38" borderId="0" xfId="72" applyFill="1" applyBorder="1">
      <alignment horizontal="left" vertical="center"/>
      <protection/>
    </xf>
    <xf numFmtId="0" fontId="5" fillId="38" borderId="17" xfId="56" applyFill="1" applyBorder="1">
      <alignment horizontal="center" vertical="center"/>
      <protection/>
    </xf>
    <xf numFmtId="0" fontId="0" fillId="38" borderId="19" xfId="72" applyFill="1" applyBorder="1">
      <alignment horizontal="left" vertical="center"/>
      <protection/>
    </xf>
    <xf numFmtId="0" fontId="0" fillId="38" borderId="20" xfId="72" applyFill="1" applyBorder="1">
      <alignment horizontal="left" vertical="center"/>
      <protection/>
    </xf>
    <xf numFmtId="0" fontId="5" fillId="38" borderId="0" xfId="56" applyFill="1" applyBorder="1">
      <alignment horizontal="center" vertical="center"/>
      <protection/>
    </xf>
    <xf numFmtId="0" fontId="0" fillId="38" borderId="0" xfId="57" applyFill="1" applyBorder="1">
      <alignment horizontal="center" vertical="center"/>
      <protection/>
    </xf>
    <xf numFmtId="0" fontId="0" fillId="38" borderId="17" xfId="57" applyFill="1" applyBorder="1">
      <alignment horizontal="center" vertical="center"/>
      <protection/>
    </xf>
    <xf numFmtId="0" fontId="0" fillId="35" borderId="0" xfId="72" applyFont="1" applyFill="1" applyBorder="1">
      <alignment horizontal="left" vertical="center"/>
      <protection/>
    </xf>
    <xf numFmtId="16" fontId="0" fillId="0" borderId="18" xfId="43" applyNumberFormat="1" applyFont="1" applyBorder="1" applyAlignment="1">
      <alignment horizontal="right" vertical="center"/>
      <protection/>
    </xf>
    <xf numFmtId="179" fontId="0" fillId="0" borderId="12" xfId="45" applyNumberFormat="1" applyFont="1" applyBorder="1">
      <alignment vertical="center"/>
      <protection/>
    </xf>
    <xf numFmtId="179" fontId="0" fillId="0" borderId="21" xfId="45" applyNumberFormat="1" applyFont="1" applyBorder="1">
      <alignment vertical="center"/>
      <protection/>
    </xf>
    <xf numFmtId="0" fontId="0" fillId="35" borderId="20" xfId="72" applyFont="1" applyFill="1" applyBorder="1">
      <alignment horizontal="left" vertical="center"/>
      <protection/>
    </xf>
    <xf numFmtId="0" fontId="0" fillId="35" borderId="17" xfId="72" applyFont="1" applyFill="1" applyBorder="1">
      <alignment horizontal="left" vertical="center"/>
      <protection/>
    </xf>
    <xf numFmtId="0" fontId="0" fillId="35" borderId="23" xfId="72" applyFont="1" applyFill="1" applyBorder="1">
      <alignment horizontal="left" vertical="center"/>
      <protection/>
    </xf>
    <xf numFmtId="3" fontId="0" fillId="0" borderId="12" xfId="44" applyNumberFormat="1" applyBorder="1">
      <alignment vertical="center"/>
      <protection/>
    </xf>
    <xf numFmtId="3" fontId="0" fillId="0" borderId="21" xfId="44" applyNumberFormat="1" applyBorder="1">
      <alignment vertical="center"/>
      <protection/>
    </xf>
    <xf numFmtId="0" fontId="5" fillId="35" borderId="14" xfId="56" applyFont="1" applyFill="1" applyBorder="1">
      <alignment horizontal="center" vertical="center"/>
      <protection/>
    </xf>
    <xf numFmtId="0" fontId="5" fillId="35" borderId="15" xfId="56" applyFont="1" applyFill="1" applyBorder="1">
      <alignment horizontal="center" vertical="center"/>
      <protection/>
    </xf>
    <xf numFmtId="0" fontId="0" fillId="35" borderId="0" xfId="57" applyFont="1" applyFill="1" applyBorder="1">
      <alignment horizontal="center" vertical="center"/>
      <protection/>
    </xf>
    <xf numFmtId="0" fontId="0" fillId="35" borderId="17" xfId="57" applyFont="1" applyFill="1" applyBorder="1">
      <alignment horizontal="center" vertical="center"/>
      <protection/>
    </xf>
    <xf numFmtId="179" fontId="0" fillId="0" borderId="12" xfId="43" applyNumberFormat="1" applyBorder="1" applyAlignment="1">
      <alignment horizontal="right" vertical="center"/>
      <protection/>
    </xf>
    <xf numFmtId="179" fontId="0" fillId="0" borderId="24" xfId="43" applyNumberFormat="1" applyBorder="1" applyAlignment="1">
      <alignment horizontal="right" vertical="center"/>
      <protection/>
    </xf>
    <xf numFmtId="179" fontId="0" fillId="0" borderId="25" xfId="43" applyNumberFormat="1" applyBorder="1" applyAlignment="1">
      <alignment horizontal="right" vertical="center"/>
      <protection/>
    </xf>
    <xf numFmtId="179" fontId="0" fillId="35" borderId="30" xfId="43" applyNumberFormat="1" applyFill="1" applyBorder="1" applyAlignment="1">
      <alignment horizontal="right" vertical="center"/>
      <protection/>
    </xf>
    <xf numFmtId="179" fontId="0" fillId="35" borderId="31" xfId="43" applyNumberFormat="1" applyFill="1" applyBorder="1" applyAlignment="1">
      <alignment horizontal="right" vertical="center"/>
      <protection/>
    </xf>
    <xf numFmtId="179" fontId="0" fillId="0" borderId="32" xfId="43" applyNumberFormat="1" applyFont="1" applyBorder="1" applyAlignment="1">
      <alignment horizontal="right" vertical="center"/>
      <protection/>
    </xf>
    <xf numFmtId="179" fontId="0" fillId="0" borderId="33" xfId="43" applyNumberFormat="1" applyBorder="1" applyAlignment="1">
      <alignment horizontal="right" vertical="center"/>
      <protection/>
    </xf>
    <xf numFmtId="179" fontId="0" fillId="0" borderId="18" xfId="43" applyNumberFormat="1" applyBorder="1" applyAlignment="1">
      <alignment horizontal="right" vertical="center"/>
      <protection/>
    </xf>
    <xf numFmtId="179" fontId="0" fillId="0" borderId="21" xfId="43" applyNumberFormat="1" applyBorder="1" applyAlignment="1">
      <alignment horizontal="right" vertical="center"/>
      <protection/>
    </xf>
    <xf numFmtId="179" fontId="0" fillId="0" borderId="22" xfId="43" applyNumberFormat="1" applyBorder="1" applyAlignment="1">
      <alignment horizontal="right" vertical="center"/>
      <protection/>
    </xf>
    <xf numFmtId="0" fontId="0" fillId="0" borderId="16" xfId="72" applyFill="1" applyBorder="1">
      <alignment horizontal="left" vertical="center"/>
      <protection/>
    </xf>
    <xf numFmtId="0" fontId="0" fillId="0" borderId="0" xfId="72" applyFont="1" applyFill="1" applyBorder="1">
      <alignment horizontal="left" vertical="center"/>
      <protection/>
    </xf>
    <xf numFmtId="0" fontId="0" fillId="0" borderId="0" xfId="72" applyFill="1" applyBorder="1">
      <alignment horizontal="left" vertical="center"/>
      <protection/>
    </xf>
    <xf numFmtId="3" fontId="0" fillId="0" borderId="0" xfId="44" applyNumberFormat="1" applyFill="1" applyBorder="1">
      <alignment vertical="center"/>
      <protection/>
    </xf>
    <xf numFmtId="177" fontId="0" fillId="0" borderId="12" xfId="44" applyNumberFormat="1" applyBorder="1">
      <alignment vertical="center"/>
      <protection/>
    </xf>
    <xf numFmtId="177" fontId="0" fillId="0" borderId="21" xfId="44" applyNumberFormat="1" applyBorder="1">
      <alignment vertical="center"/>
      <protection/>
    </xf>
    <xf numFmtId="0" fontId="0" fillId="35" borderId="0" xfId="72" applyFont="1" applyFill="1" applyBorder="1" applyAlignment="1">
      <alignment horizontal="right" vertical="center"/>
      <protection/>
    </xf>
    <xf numFmtId="0" fontId="0" fillId="35" borderId="20" xfId="72" applyFont="1" applyFill="1" applyBorder="1" applyAlignment="1">
      <alignment horizontal="right" vertical="center"/>
      <protection/>
    </xf>
    <xf numFmtId="3" fontId="0" fillId="35" borderId="12" xfId="43" applyFill="1" applyBorder="1" applyAlignment="1">
      <alignment horizontal="right" vertical="center"/>
      <protection/>
    </xf>
    <xf numFmtId="3" fontId="0" fillId="35" borderId="18" xfId="43" applyFill="1" applyBorder="1" applyAlignment="1">
      <alignment horizontal="right" vertical="center"/>
      <protection/>
    </xf>
    <xf numFmtId="0" fontId="0" fillId="35" borderId="11" xfId="72" applyFont="1" applyFill="1" applyBorder="1">
      <alignment horizontal="left" vertical="center"/>
      <protection/>
    </xf>
    <xf numFmtId="4" fontId="0" fillId="0" borderId="12" xfId="43" applyNumberFormat="1" applyBorder="1">
      <alignment vertical="center"/>
      <protection/>
    </xf>
    <xf numFmtId="4" fontId="0" fillId="0" borderId="21" xfId="43" applyNumberFormat="1" applyBorder="1">
      <alignment vertical="center"/>
      <protection/>
    </xf>
    <xf numFmtId="0" fontId="0" fillId="35" borderId="15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0" fontId="0" fillId="35" borderId="23" xfId="0" applyFont="1" applyFill="1" applyBorder="1" applyAlignment="1">
      <alignment horizontal="right"/>
    </xf>
    <xf numFmtId="3" fontId="0" fillId="0" borderId="21" xfId="45" applyNumberFormat="1" applyBorder="1">
      <alignment vertical="center"/>
      <protection/>
    </xf>
    <xf numFmtId="177" fontId="0" fillId="0" borderId="21" xfId="45" applyNumberFormat="1" applyBorder="1">
      <alignment vertical="center"/>
      <protection/>
    </xf>
    <xf numFmtId="181" fontId="0" fillId="0" borderId="21" xfId="45" applyNumberFormat="1" applyBorder="1">
      <alignment vertical="center"/>
      <protection/>
    </xf>
    <xf numFmtId="4" fontId="0" fillId="0" borderId="12" xfId="45" applyNumberFormat="1" applyBorder="1">
      <alignment vertical="center"/>
      <protection/>
    </xf>
    <xf numFmtId="3" fontId="0" fillId="0" borderId="18" xfId="45" applyNumberFormat="1" applyBorder="1">
      <alignment vertical="center"/>
      <protection/>
    </xf>
    <xf numFmtId="3" fontId="0" fillId="0" borderId="22" xfId="45" applyNumberFormat="1" applyBorder="1">
      <alignment vertical="center"/>
      <protection/>
    </xf>
    <xf numFmtId="0" fontId="4" fillId="34" borderId="11" xfId="60" applyFont="1" applyBorder="1">
      <alignment horizontal="left" vertical="center"/>
      <protection/>
    </xf>
    <xf numFmtId="3" fontId="0" fillId="0" borderId="25" xfId="45" applyNumberFormat="1" applyBorder="1">
      <alignment vertical="center"/>
      <protection/>
    </xf>
    <xf numFmtId="0" fontId="5" fillId="35" borderId="0" xfId="70" applyFont="1" applyFill="1" applyBorder="1">
      <alignment horizontal="left" vertical="center"/>
      <protection/>
    </xf>
    <xf numFmtId="177" fontId="0" fillId="0" borderId="12" xfId="45" applyNumberFormat="1" applyBorder="1">
      <alignment vertical="center"/>
      <protection/>
    </xf>
    <xf numFmtId="3" fontId="0" fillId="0" borderId="12" xfId="45" applyNumberFormat="1" applyBorder="1">
      <alignment vertical="center"/>
      <protection/>
    </xf>
    <xf numFmtId="0" fontId="5" fillId="35" borderId="0" xfId="70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 horizontal="center"/>
    </xf>
    <xf numFmtId="0" fontId="5" fillId="35" borderId="0" xfId="57" applyFont="1" applyFill="1" applyBorder="1" applyAlignment="1">
      <alignment horizontal="center" vertical="center"/>
      <protection/>
    </xf>
    <xf numFmtId="0" fontId="0" fillId="35" borderId="0" xfId="57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/>
    </xf>
    <xf numFmtId="4" fontId="0" fillId="0" borderId="12" xfId="45" applyFont="1" applyBorder="1" applyAlignment="1">
      <alignment horizontal="center" vertical="center"/>
      <protection/>
    </xf>
    <xf numFmtId="3" fontId="0" fillId="0" borderId="32" xfId="45" applyNumberFormat="1" applyBorder="1">
      <alignment vertical="center"/>
      <protection/>
    </xf>
    <xf numFmtId="4" fontId="0" fillId="0" borderId="32" xfId="45" applyFont="1" applyBorder="1" applyAlignment="1">
      <alignment horizontal="center" vertical="center"/>
      <protection/>
    </xf>
    <xf numFmtId="3" fontId="0" fillId="0" borderId="21" xfId="45" applyNumberFormat="1" applyFont="1" applyBorder="1">
      <alignment vertical="center"/>
      <protection/>
    </xf>
    <xf numFmtId="4" fontId="0" fillId="0" borderId="21" xfId="45" applyFont="1" applyBorder="1" applyAlignment="1">
      <alignment horizontal="center" vertical="center"/>
      <protection/>
    </xf>
    <xf numFmtId="4" fontId="0" fillId="0" borderId="21" xfId="45" applyFont="1" applyBorder="1" applyAlignment="1">
      <alignment horizontal="center" vertical="center"/>
      <protection/>
    </xf>
    <xf numFmtId="177" fontId="0" fillId="0" borderId="32" xfId="45" applyNumberFormat="1" applyBorder="1">
      <alignment vertical="center"/>
      <protection/>
    </xf>
    <xf numFmtId="3" fontId="0" fillId="0" borderId="24" xfId="45" applyNumberFormat="1" applyBorder="1">
      <alignment vertical="center"/>
      <protection/>
    </xf>
    <xf numFmtId="4" fontId="0" fillId="0" borderId="24" xfId="45" applyFont="1" applyBorder="1" applyAlignment="1">
      <alignment horizontal="center" vertical="center"/>
      <protection/>
    </xf>
    <xf numFmtId="177" fontId="0" fillId="0" borderId="24" xfId="45" applyNumberFormat="1" applyBorder="1">
      <alignment vertical="center"/>
      <protection/>
    </xf>
    <xf numFmtId="3" fontId="0" fillId="0" borderId="34" xfId="45" applyNumberFormat="1" applyBorder="1">
      <alignment vertical="center"/>
      <protection/>
    </xf>
    <xf numFmtId="4" fontId="0" fillId="0" borderId="34" xfId="45" applyFont="1" applyBorder="1" applyAlignment="1">
      <alignment horizontal="center" vertical="center"/>
      <protection/>
    </xf>
    <xf numFmtId="3" fontId="0" fillId="0" borderId="34" xfId="45" applyNumberFormat="1" applyFont="1" applyBorder="1" applyAlignment="1">
      <alignment horizontal="right" vertical="center"/>
      <protection/>
    </xf>
    <xf numFmtId="0" fontId="5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3" fontId="0" fillId="0" borderId="33" xfId="45" applyNumberFormat="1" applyBorder="1">
      <alignment vertical="center"/>
      <protection/>
    </xf>
    <xf numFmtId="3" fontId="0" fillId="0" borderId="35" xfId="45" applyNumberFormat="1" applyBorder="1">
      <alignment vertical="center"/>
      <protection/>
    </xf>
    <xf numFmtId="3" fontId="0" fillId="0" borderId="21" xfId="45" applyNumberFormat="1" applyFont="1" applyBorder="1" applyAlignment="1">
      <alignment horizontal="right" vertical="center"/>
      <protection/>
    </xf>
    <xf numFmtId="0" fontId="4" fillId="34" borderId="15" xfId="60" applyFont="1" applyBorder="1">
      <alignment horizontal="left" vertical="center"/>
      <protection/>
    </xf>
    <xf numFmtId="3" fontId="5" fillId="0" borderId="12" xfId="45" applyNumberFormat="1" applyFont="1" applyBorder="1">
      <alignment vertical="center"/>
      <protection/>
    </xf>
    <xf numFmtId="3" fontId="5" fillId="0" borderId="21" xfId="45" applyNumberFormat="1" applyFont="1" applyBorder="1">
      <alignment vertical="center"/>
      <protection/>
    </xf>
    <xf numFmtId="177" fontId="5" fillId="0" borderId="32" xfId="45" applyNumberFormat="1" applyFont="1" applyBorder="1">
      <alignment vertical="center"/>
      <protection/>
    </xf>
    <xf numFmtId="3" fontId="5" fillId="0" borderId="24" xfId="45" applyNumberFormat="1" applyFont="1" applyBorder="1">
      <alignment vertical="center"/>
      <protection/>
    </xf>
    <xf numFmtId="3" fontId="5" fillId="0" borderId="34" xfId="45" applyNumberFormat="1" applyFont="1" applyBorder="1">
      <alignment vertical="center"/>
      <protection/>
    </xf>
    <xf numFmtId="3" fontId="5" fillId="0" borderId="32" xfId="45" applyNumberFormat="1" applyFont="1" applyBorder="1">
      <alignment vertical="center"/>
      <protection/>
    </xf>
    <xf numFmtId="177" fontId="5" fillId="0" borderId="18" xfId="45" applyNumberFormat="1" applyFont="1" applyBorder="1">
      <alignment vertical="center"/>
      <protection/>
    </xf>
    <xf numFmtId="3" fontId="5" fillId="0" borderId="18" xfId="45" applyNumberFormat="1" applyFont="1" applyBorder="1">
      <alignment vertical="center"/>
      <protection/>
    </xf>
    <xf numFmtId="3" fontId="5" fillId="0" borderId="22" xfId="45" applyNumberFormat="1" applyFont="1" applyBorder="1">
      <alignment vertical="center"/>
      <protection/>
    </xf>
    <xf numFmtId="3" fontId="5" fillId="0" borderId="33" xfId="45" applyNumberFormat="1" applyFont="1" applyBorder="1">
      <alignment vertical="center"/>
      <protection/>
    </xf>
    <xf numFmtId="177" fontId="5" fillId="0" borderId="25" xfId="45" applyNumberFormat="1" applyFont="1" applyBorder="1">
      <alignment vertical="center"/>
      <protection/>
    </xf>
    <xf numFmtId="3" fontId="5" fillId="0" borderId="35" xfId="45" applyNumberFormat="1" applyFont="1" applyBorder="1">
      <alignment vertical="center"/>
      <protection/>
    </xf>
    <xf numFmtId="3" fontId="5" fillId="0" borderId="25" xfId="45" applyNumberFormat="1" applyFont="1" applyBorder="1">
      <alignment vertical="center"/>
      <protection/>
    </xf>
    <xf numFmtId="177" fontId="5" fillId="0" borderId="33" xfId="45" applyNumberFormat="1" applyFont="1" applyBorder="1">
      <alignment vertical="center"/>
      <protection/>
    </xf>
    <xf numFmtId="177" fontId="5" fillId="0" borderId="34" xfId="45" applyNumberFormat="1" applyFont="1" applyBorder="1">
      <alignment vertical="center"/>
      <protection/>
    </xf>
    <xf numFmtId="177" fontId="5" fillId="0" borderId="35" xfId="45" applyNumberFormat="1" applyFont="1" applyBorder="1">
      <alignment vertical="center"/>
      <protection/>
    </xf>
    <xf numFmtId="177" fontId="5" fillId="0" borderId="12" xfId="45" applyNumberFormat="1" applyFont="1" applyBorder="1">
      <alignment vertical="center"/>
      <protection/>
    </xf>
    <xf numFmtId="0" fontId="5" fillId="35" borderId="0" xfId="72" applyFont="1" applyFill="1" applyBorder="1">
      <alignment horizontal="left" vertical="center"/>
      <protection/>
    </xf>
    <xf numFmtId="0" fontId="5" fillId="35" borderId="20" xfId="72" applyFont="1" applyFill="1" applyBorder="1">
      <alignment horizontal="left" vertical="center"/>
      <protection/>
    </xf>
    <xf numFmtId="0" fontId="5" fillId="35" borderId="14" xfId="72" applyFont="1" applyFill="1" applyBorder="1">
      <alignment horizontal="left" vertical="center"/>
      <protection/>
    </xf>
    <xf numFmtId="177" fontId="0" fillId="0" borderId="36" xfId="43" applyNumberFormat="1" applyBorder="1" applyAlignment="1">
      <alignment horizontal="right" vertical="center"/>
      <protection/>
    </xf>
    <xf numFmtId="177" fontId="0" fillId="0" borderId="18" xfId="43" applyNumberFormat="1" applyBorder="1" applyAlignment="1">
      <alignment horizontal="right" vertical="center"/>
      <protection/>
    </xf>
    <xf numFmtId="177" fontId="0" fillId="35" borderId="0" xfId="57" applyNumberFormat="1" applyFill="1" applyBorder="1">
      <alignment horizontal="center" vertical="center"/>
      <protection/>
    </xf>
    <xf numFmtId="177" fontId="0" fillId="35" borderId="17" xfId="57" applyNumberFormat="1" applyFill="1" applyBorder="1">
      <alignment horizontal="center" vertical="center"/>
      <protection/>
    </xf>
    <xf numFmtId="0" fontId="5" fillId="35" borderId="0" xfId="70" applyFont="1" applyFill="1" applyBorder="1" applyAlignment="1">
      <alignment horizontal="center" vertical="center"/>
      <protection/>
    </xf>
    <xf numFmtId="0" fontId="5" fillId="35" borderId="17" xfId="70" applyFont="1" applyFill="1" applyBorder="1" applyAlignment="1">
      <alignment horizontal="center" vertical="center"/>
      <protection/>
    </xf>
    <xf numFmtId="177" fontId="0" fillId="0" borderId="21" xfId="45" applyNumberFormat="1" applyFont="1" applyBorder="1">
      <alignment vertical="center"/>
      <protection/>
    </xf>
    <xf numFmtId="177" fontId="0" fillId="0" borderId="34" xfId="45" applyNumberFormat="1" applyBorder="1">
      <alignment vertical="center"/>
      <protection/>
    </xf>
    <xf numFmtId="3" fontId="0" fillId="0" borderId="12" xfId="45" applyNumberFormat="1" applyFont="1" applyBorder="1" applyAlignment="1">
      <alignment horizontal="center" vertical="center"/>
      <protection/>
    </xf>
    <xf numFmtId="3" fontId="0" fillId="0" borderId="21" xfId="45" applyNumberFormat="1" applyFont="1" applyBorder="1" applyAlignment="1">
      <alignment horizontal="center" vertical="center"/>
      <protection/>
    </xf>
    <xf numFmtId="3" fontId="0" fillId="0" borderId="32" xfId="45" applyNumberFormat="1" applyFont="1" applyBorder="1" applyAlignment="1">
      <alignment horizontal="center" vertical="center"/>
      <protection/>
    </xf>
    <xf numFmtId="3" fontId="0" fillId="0" borderId="21" xfId="45" applyNumberFormat="1" applyFont="1" applyBorder="1" applyAlignment="1">
      <alignment horizontal="center" vertical="center"/>
      <protection/>
    </xf>
    <xf numFmtId="3" fontId="0" fillId="0" borderId="24" xfId="45" applyNumberFormat="1" applyFont="1" applyBorder="1" applyAlignment="1">
      <alignment horizontal="center" vertical="center"/>
      <protection/>
    </xf>
    <xf numFmtId="3" fontId="0" fillId="0" borderId="34" xfId="45" applyNumberFormat="1" applyFont="1" applyBorder="1" applyAlignment="1">
      <alignment horizontal="center" vertical="center"/>
      <protection/>
    </xf>
    <xf numFmtId="3" fontId="0" fillId="0" borderId="37" xfId="45" applyNumberFormat="1" applyFont="1" applyBorder="1">
      <alignment vertical="center"/>
      <protection/>
    </xf>
    <xf numFmtId="177" fontId="0" fillId="0" borderId="38" xfId="45" applyNumberFormat="1" applyFont="1" applyBorder="1">
      <alignment vertical="center"/>
      <protection/>
    </xf>
    <xf numFmtId="3" fontId="0" fillId="0" borderId="39" xfId="45" applyNumberFormat="1" applyFont="1" applyBorder="1">
      <alignment vertical="center"/>
      <protection/>
    </xf>
    <xf numFmtId="3" fontId="0" fillId="0" borderId="29" xfId="45" applyNumberFormat="1" applyFont="1" applyBorder="1">
      <alignment vertical="center"/>
      <protection/>
    </xf>
    <xf numFmtId="3" fontId="0" fillId="0" borderId="38" xfId="45" applyNumberFormat="1" applyFont="1" applyBorder="1">
      <alignment vertical="center"/>
      <protection/>
    </xf>
    <xf numFmtId="3" fontId="0" fillId="0" borderId="40" xfId="45" applyNumberFormat="1" applyFont="1" applyBorder="1">
      <alignment vertical="center"/>
      <protection/>
    </xf>
    <xf numFmtId="3" fontId="0" fillId="0" borderId="23" xfId="45" applyNumberFormat="1" applyFont="1" applyBorder="1">
      <alignment vertical="center"/>
      <protection/>
    </xf>
    <xf numFmtId="177" fontId="0" fillId="0" borderId="39" xfId="45" applyNumberFormat="1" applyFont="1" applyBorder="1">
      <alignment vertical="center"/>
      <protection/>
    </xf>
    <xf numFmtId="3" fontId="0" fillId="0" borderId="36" xfId="45" applyNumberFormat="1" applyFont="1" applyBorder="1">
      <alignment vertical="center"/>
      <protection/>
    </xf>
    <xf numFmtId="3" fontId="0" fillId="0" borderId="31" xfId="45" applyNumberFormat="1" applyFont="1" applyBorder="1">
      <alignment vertical="center"/>
      <protection/>
    </xf>
    <xf numFmtId="3" fontId="0" fillId="0" borderId="41" xfId="45" applyNumberFormat="1" applyFont="1" applyBorder="1">
      <alignment vertical="center"/>
      <protection/>
    </xf>
    <xf numFmtId="3" fontId="0" fillId="0" borderId="42" xfId="45" applyNumberFormat="1" applyFont="1" applyBorder="1">
      <alignment vertical="center"/>
      <protection/>
    </xf>
    <xf numFmtId="3" fontId="0" fillId="0" borderId="43" xfId="45" applyNumberFormat="1" applyFont="1" applyBorder="1">
      <alignment vertical="center"/>
      <protection/>
    </xf>
    <xf numFmtId="3" fontId="0" fillId="0" borderId="44" xfId="45" applyNumberFormat="1" applyFont="1" applyBorder="1">
      <alignment vertical="center"/>
      <protection/>
    </xf>
    <xf numFmtId="177" fontId="0" fillId="0" borderId="29" xfId="45" applyNumberFormat="1" applyFont="1" applyBorder="1">
      <alignment vertical="center"/>
      <protection/>
    </xf>
    <xf numFmtId="177" fontId="0" fillId="0" borderId="43" xfId="45" applyNumberFormat="1" applyFont="1" applyBorder="1">
      <alignment vertical="center"/>
      <protection/>
    </xf>
    <xf numFmtId="177" fontId="0" fillId="0" borderId="44" xfId="45" applyNumberFormat="1" applyFont="1" applyBorder="1">
      <alignment vertical="center"/>
      <protection/>
    </xf>
    <xf numFmtId="177" fontId="0" fillId="0" borderId="36" xfId="45" applyNumberFormat="1" applyFont="1" applyBorder="1">
      <alignment vertical="center"/>
      <protection/>
    </xf>
    <xf numFmtId="177" fontId="0" fillId="0" borderId="31" xfId="45" applyNumberFormat="1" applyFont="1" applyBorder="1">
      <alignment vertical="center"/>
      <protection/>
    </xf>
    <xf numFmtId="0" fontId="5" fillId="35" borderId="45" xfId="72" applyFont="1" applyFill="1" applyBorder="1">
      <alignment horizontal="left" vertical="center"/>
      <protection/>
    </xf>
    <xf numFmtId="3" fontId="0" fillId="35" borderId="46" xfId="45" applyNumberFormat="1" applyFill="1" applyBorder="1">
      <alignment vertical="center"/>
      <protection/>
    </xf>
    <xf numFmtId="3" fontId="0" fillId="35" borderId="46" xfId="45" applyNumberFormat="1" applyFont="1" applyFill="1" applyBorder="1" applyAlignment="1">
      <alignment horizontal="center" vertical="center"/>
      <protection/>
    </xf>
    <xf numFmtId="4" fontId="0" fillId="35" borderId="46" xfId="45" applyFont="1" applyFill="1" applyBorder="1" applyAlignment="1">
      <alignment horizontal="center" vertical="center"/>
      <protection/>
    </xf>
    <xf numFmtId="177" fontId="0" fillId="35" borderId="46" xfId="45" applyNumberFormat="1" applyFill="1" applyBorder="1">
      <alignment vertical="center"/>
      <protection/>
    </xf>
    <xf numFmtId="3" fontId="0" fillId="35" borderId="46" xfId="45" applyNumberFormat="1" applyFont="1" applyFill="1" applyBorder="1">
      <alignment vertical="center"/>
      <protection/>
    </xf>
    <xf numFmtId="3" fontId="0" fillId="35" borderId="42" xfId="45" applyNumberFormat="1" applyFont="1" applyFill="1" applyBorder="1">
      <alignment vertical="center"/>
      <protection/>
    </xf>
    <xf numFmtId="3" fontId="0" fillId="0" borderId="27" xfId="45" applyNumberFormat="1" applyFont="1" applyBorder="1">
      <alignment vertical="center"/>
      <protection/>
    </xf>
    <xf numFmtId="177" fontId="0" fillId="0" borderId="15" xfId="45" applyNumberFormat="1" applyFont="1" applyBorder="1">
      <alignment vertical="center"/>
      <protection/>
    </xf>
    <xf numFmtId="3" fontId="0" fillId="0" borderId="47" xfId="45" applyNumberFormat="1" applyFont="1" applyBorder="1" applyAlignment="1">
      <alignment horizontal="center" vertical="center"/>
      <protection/>
    </xf>
    <xf numFmtId="3" fontId="0" fillId="0" borderId="48" xfId="45" applyNumberFormat="1" applyFont="1" applyBorder="1" applyAlignment="1">
      <alignment horizontal="center" vertical="center"/>
      <protection/>
    </xf>
    <xf numFmtId="3" fontId="0" fillId="0" borderId="49" xfId="45" applyNumberFormat="1" applyFont="1" applyBorder="1" applyAlignment="1">
      <alignment horizontal="center" vertical="center"/>
      <protection/>
    </xf>
    <xf numFmtId="3" fontId="0" fillId="0" borderId="50" xfId="45" applyNumberFormat="1" applyFont="1" applyBorder="1" applyAlignment="1">
      <alignment horizontal="center" vertical="center"/>
      <protection/>
    </xf>
    <xf numFmtId="3" fontId="0" fillId="0" borderId="51" xfId="45" applyNumberFormat="1" applyFont="1" applyBorder="1" applyAlignment="1">
      <alignment horizontal="center" vertical="center"/>
      <protection/>
    </xf>
    <xf numFmtId="3" fontId="0" fillId="0" borderId="36" xfId="45" applyNumberFormat="1" applyFont="1" applyBorder="1">
      <alignment vertical="center"/>
      <protection/>
    </xf>
    <xf numFmtId="3" fontId="0" fillId="0" borderId="41" xfId="45" applyNumberFormat="1" applyFont="1" applyBorder="1">
      <alignment vertical="center"/>
      <protection/>
    </xf>
    <xf numFmtId="3" fontId="0" fillId="0" borderId="37" xfId="45" applyNumberFormat="1" applyFont="1" applyBorder="1">
      <alignment vertical="center"/>
      <protection/>
    </xf>
    <xf numFmtId="3" fontId="0" fillId="0" borderId="43" xfId="45" applyNumberFormat="1" applyFont="1" applyBorder="1">
      <alignment vertical="center"/>
      <protection/>
    </xf>
    <xf numFmtId="3" fontId="0" fillId="0" borderId="52" xfId="45" applyNumberFormat="1" applyFont="1" applyBorder="1">
      <alignment vertical="center"/>
      <protection/>
    </xf>
    <xf numFmtId="3" fontId="0" fillId="0" borderId="26" xfId="45" applyNumberFormat="1" applyFont="1" applyBorder="1">
      <alignment vertical="center"/>
      <protection/>
    </xf>
    <xf numFmtId="3" fontId="0" fillId="0" borderId="45" xfId="45" applyNumberFormat="1" applyFont="1" applyBorder="1" applyAlignment="1">
      <alignment horizontal="center" vertical="center"/>
      <protection/>
    </xf>
    <xf numFmtId="3" fontId="0" fillId="0" borderId="53" xfId="45" applyNumberFormat="1" applyFont="1" applyBorder="1">
      <alignment vertical="center"/>
      <protection/>
    </xf>
    <xf numFmtId="3" fontId="0" fillId="0" borderId="39" xfId="45" applyNumberFormat="1" applyFont="1" applyBorder="1">
      <alignment vertical="center"/>
      <protection/>
    </xf>
    <xf numFmtId="0" fontId="5" fillId="35" borderId="54" xfId="72" applyFont="1" applyFill="1" applyBorder="1">
      <alignment horizontal="left" vertical="center"/>
      <protection/>
    </xf>
    <xf numFmtId="3" fontId="0" fillId="0" borderId="55" xfId="45" applyNumberFormat="1" applyBorder="1">
      <alignment vertical="center"/>
      <protection/>
    </xf>
    <xf numFmtId="3" fontId="0" fillId="0" borderId="55" xfId="45" applyNumberFormat="1" applyFont="1" applyBorder="1">
      <alignment vertical="center"/>
      <protection/>
    </xf>
    <xf numFmtId="3" fontId="0" fillId="0" borderId="55" xfId="45" applyNumberFormat="1" applyFont="1" applyBorder="1" applyAlignment="1">
      <alignment horizontal="center" vertical="center"/>
      <protection/>
    </xf>
    <xf numFmtId="3" fontId="0" fillId="0" borderId="56" xfId="45" applyNumberFormat="1" applyBorder="1">
      <alignment vertical="center"/>
      <protection/>
    </xf>
    <xf numFmtId="177" fontId="0" fillId="0" borderId="57" xfId="45" applyNumberFormat="1" applyFont="1" applyBorder="1">
      <alignment vertical="center"/>
      <protection/>
    </xf>
    <xf numFmtId="3" fontId="0" fillId="0" borderId="58" xfId="45" applyNumberFormat="1" applyFont="1" applyBorder="1" applyAlignment="1">
      <alignment horizontal="center" vertical="center"/>
      <protection/>
    </xf>
    <xf numFmtId="3" fontId="0" fillId="35" borderId="30" xfId="44" applyNumberFormat="1" applyFill="1" applyBorder="1">
      <alignment vertical="center"/>
      <protection/>
    </xf>
    <xf numFmtId="3" fontId="0" fillId="35" borderId="11" xfId="44" applyNumberFormat="1" applyFill="1" applyBorder="1">
      <alignment vertical="center"/>
      <protection/>
    </xf>
    <xf numFmtId="9" fontId="0" fillId="35" borderId="20" xfId="44" applyNumberFormat="1" applyFill="1" applyBorder="1">
      <alignment vertical="center"/>
      <protection/>
    </xf>
    <xf numFmtId="9" fontId="0" fillId="0" borderId="12" xfId="44" applyNumberFormat="1" applyBorder="1">
      <alignment vertical="center"/>
      <protection/>
    </xf>
    <xf numFmtId="3" fontId="0" fillId="0" borderId="18" xfId="43" applyBorder="1" applyAlignment="1">
      <alignment horizontal="right" vertical="center"/>
      <protection/>
    </xf>
    <xf numFmtId="3" fontId="0" fillId="0" borderId="18" xfId="43" applyFont="1" applyBorder="1" applyAlignment="1">
      <alignment horizontal="right" vertical="center"/>
      <protection/>
    </xf>
    <xf numFmtId="3" fontId="0" fillId="0" borderId="22" xfId="43" applyBorder="1" applyAlignment="1">
      <alignment horizontal="right" vertical="center"/>
      <protection/>
    </xf>
    <xf numFmtId="0" fontId="5" fillId="37" borderId="19" xfId="70" applyFont="1" applyFill="1" applyBorder="1">
      <alignment horizontal="left" vertical="center"/>
      <protection/>
    </xf>
    <xf numFmtId="0" fontId="5" fillId="37" borderId="20" xfId="70" applyFont="1" applyFill="1" applyBorder="1">
      <alignment horizontal="left" vertical="center"/>
      <protection/>
    </xf>
    <xf numFmtId="3" fontId="0" fillId="0" borderId="21" xfId="43" applyBorder="1" applyAlignment="1">
      <alignment horizontal="right" vertical="center"/>
      <protection/>
    </xf>
    <xf numFmtId="179" fontId="0" fillId="0" borderId="21" xfId="43" applyNumberFormat="1" applyBorder="1">
      <alignment vertical="center"/>
      <protection/>
    </xf>
    <xf numFmtId="3" fontId="0" fillId="0" borderId="21" xfId="43" applyBorder="1" applyAlignment="1">
      <alignment horizontal="left" vertical="center"/>
      <protection/>
    </xf>
    <xf numFmtId="3" fontId="0" fillId="0" borderId="22" xfId="43" applyBorder="1" applyAlignment="1">
      <alignment horizontal="left" vertical="center"/>
      <protection/>
    </xf>
    <xf numFmtId="0" fontId="5" fillId="35" borderId="16" xfId="71" applyBorder="1" applyAlignment="1">
      <alignment vertical="center"/>
      <protection/>
    </xf>
    <xf numFmtId="0" fontId="5" fillId="35" borderId="0" xfId="56" applyFill="1" applyBorder="1">
      <alignment horizontal="center" vertical="center"/>
      <protection/>
    </xf>
    <xf numFmtId="0" fontId="5" fillId="35" borderId="0" xfId="71" applyFont="1" applyBorder="1">
      <alignment horizontal="left" vertical="center"/>
      <protection/>
    </xf>
    <xf numFmtId="0" fontId="5" fillId="35" borderId="16" xfId="73" applyFont="1" applyBorder="1" applyAlignment="1">
      <alignment vertical="center"/>
      <protection/>
    </xf>
    <xf numFmtId="0" fontId="5" fillId="35" borderId="0" xfId="73" applyFont="1" applyBorder="1">
      <alignment horizontal="left" vertical="center"/>
      <protection/>
    </xf>
    <xf numFmtId="0" fontId="5" fillId="35" borderId="0" xfId="57" applyFont="1" applyFill="1" applyBorder="1">
      <alignment horizontal="center" vertical="center"/>
      <protection/>
    </xf>
    <xf numFmtId="0" fontId="5" fillId="35" borderId="16" xfId="71" applyFont="1" applyBorder="1" applyAlignment="1">
      <alignment vertical="center"/>
      <protection/>
    </xf>
    <xf numFmtId="0" fontId="5" fillId="35" borderId="0" xfId="71" applyFont="1" applyBorder="1">
      <alignment horizontal="left" vertical="center"/>
      <protection/>
    </xf>
    <xf numFmtId="0" fontId="5" fillId="35" borderId="19" xfId="73" applyFont="1" applyBorder="1" applyAlignment="1">
      <alignment vertical="center"/>
      <protection/>
    </xf>
    <xf numFmtId="0" fontId="5" fillId="35" borderId="20" xfId="73" applyFont="1" applyBorder="1">
      <alignment horizontal="left" vertical="center"/>
      <protection/>
    </xf>
    <xf numFmtId="0" fontId="0" fillId="35" borderId="0" xfId="73" applyFont="1" applyBorder="1">
      <alignment horizontal="left" vertical="center"/>
      <protection/>
    </xf>
    <xf numFmtId="0" fontId="0" fillId="35" borderId="15" xfId="72" applyFont="1" applyFill="1" applyBorder="1">
      <alignment horizontal="left" vertical="center"/>
      <protection/>
    </xf>
    <xf numFmtId="0" fontId="0" fillId="35" borderId="17" xfId="72" applyFont="1" applyFill="1" applyBorder="1">
      <alignment horizontal="left" vertical="center"/>
      <protection/>
    </xf>
    <xf numFmtId="0" fontId="0" fillId="35" borderId="17" xfId="57" applyFont="1" applyFill="1" applyBorder="1">
      <alignment horizontal="center" vertical="center"/>
      <protection/>
    </xf>
    <xf numFmtId="0" fontId="0" fillId="35" borderId="17" xfId="57" applyFont="1" applyFill="1" applyBorder="1" applyAlignment="1">
      <alignment horizontal="left" vertical="center"/>
      <protection/>
    </xf>
    <xf numFmtId="0" fontId="0" fillId="35" borderId="17" xfId="73" applyFont="1" applyBorder="1">
      <alignment horizontal="left" vertical="center"/>
      <protection/>
    </xf>
    <xf numFmtId="0" fontId="0" fillId="35" borderId="23" xfId="73" applyFont="1" applyBorder="1">
      <alignment horizontal="left" vertical="center"/>
      <protection/>
    </xf>
    <xf numFmtId="0" fontId="0" fillId="35" borderId="14" xfId="72" applyFill="1" applyBorder="1" applyAlignment="1">
      <alignment horizontal="right" vertical="center"/>
      <protection/>
    </xf>
    <xf numFmtId="0" fontId="5" fillId="35" borderId="0" xfId="72" applyFont="1" applyFill="1" applyBorder="1" applyAlignment="1">
      <alignment horizontal="right" vertical="center"/>
      <protection/>
    </xf>
    <xf numFmtId="0" fontId="5" fillId="35" borderId="0" xfId="57" applyFont="1" applyFill="1" applyBorder="1" applyAlignment="1">
      <alignment horizontal="right" vertical="center"/>
      <protection/>
    </xf>
    <xf numFmtId="0" fontId="5" fillId="39" borderId="12" xfId="57" applyFont="1" applyFill="1" applyBorder="1" applyAlignment="1">
      <alignment horizontal="right" vertical="center"/>
      <protection/>
    </xf>
    <xf numFmtId="0" fontId="5" fillId="35" borderId="0" xfId="73" applyFont="1" applyBorder="1" applyAlignment="1">
      <alignment horizontal="right" vertical="center"/>
      <protection/>
    </xf>
    <xf numFmtId="0" fontId="5" fillId="35" borderId="20" xfId="73" applyFont="1" applyBorder="1" applyAlignment="1">
      <alignment horizontal="right" vertical="center"/>
      <protection/>
    </xf>
    <xf numFmtId="0" fontId="0" fillId="35" borderId="14" xfId="72" applyFont="1" applyFill="1" applyBorder="1">
      <alignment horizontal="left" vertical="center"/>
      <protection/>
    </xf>
    <xf numFmtId="2" fontId="0" fillId="0" borderId="12" xfId="43" applyNumberFormat="1" applyFont="1" applyBorder="1" applyAlignment="1">
      <alignment horizontal="right" vertical="center"/>
      <protection/>
    </xf>
    <xf numFmtId="4" fontId="0" fillId="0" borderId="18" xfId="43" applyNumberFormat="1" applyBorder="1" applyAlignment="1">
      <alignment horizontal="right" vertical="center"/>
      <protection/>
    </xf>
    <xf numFmtId="4" fontId="0" fillId="0" borderId="18" xfId="43" applyNumberFormat="1" applyFont="1" applyBorder="1" applyAlignment="1">
      <alignment horizontal="right" vertical="center"/>
      <protection/>
    </xf>
    <xf numFmtId="4" fontId="0" fillId="35" borderId="31" xfId="43" applyNumberFormat="1" applyFill="1" applyBorder="1" applyAlignment="1">
      <alignment horizontal="right" vertical="center"/>
      <protection/>
    </xf>
    <xf numFmtId="3" fontId="0" fillId="35" borderId="42" xfId="43" applyFill="1" applyBorder="1" applyAlignment="1">
      <alignment horizontal="right" vertical="center"/>
      <protection/>
    </xf>
    <xf numFmtId="180" fontId="0" fillId="0" borderId="21" xfId="45" applyNumberFormat="1" applyBorder="1">
      <alignment vertical="center"/>
      <protection/>
    </xf>
    <xf numFmtId="180" fontId="0" fillId="0" borderId="12" xfId="45" applyNumberFormat="1" applyBorder="1">
      <alignment vertical="center"/>
      <protection/>
    </xf>
    <xf numFmtId="4" fontId="0" fillId="0" borderId="21" xfId="45" applyNumberFormat="1" applyBorder="1">
      <alignment vertical="center"/>
      <protection/>
    </xf>
    <xf numFmtId="0" fontId="0" fillId="0" borderId="0" xfId="58" applyFont="1">
      <alignment/>
      <protection/>
    </xf>
    <xf numFmtId="0" fontId="0" fillId="0" borderId="59" xfId="58" applyFont="1" applyBorder="1" applyAlignment="1">
      <alignment vertical="center"/>
      <protection/>
    </xf>
    <xf numFmtId="0" fontId="0" fillId="0" borderId="6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61" xfId="58" applyFont="1" applyBorder="1" applyAlignment="1">
      <alignment horizontal="center" vertical="center"/>
      <protection/>
    </xf>
    <xf numFmtId="9" fontId="0" fillId="0" borderId="61" xfId="54" applyFont="1" applyBorder="1" applyAlignment="1">
      <alignment horizontal="center" vertical="center"/>
    </xf>
    <xf numFmtId="0" fontId="0" fillId="0" borderId="0" xfId="58" applyFont="1" applyBorder="1">
      <alignment/>
      <protection/>
    </xf>
    <xf numFmtId="187" fontId="0" fillId="0" borderId="61" xfId="58" applyNumberFormat="1" applyFont="1" applyBorder="1" applyAlignment="1">
      <alignment horizontal="center" vertical="center"/>
      <protection/>
    </xf>
    <xf numFmtId="187" fontId="0" fillId="0" borderId="60" xfId="58" applyNumberFormat="1" applyFont="1" applyBorder="1" applyAlignment="1">
      <alignment horizontal="center" vertical="center"/>
      <protection/>
    </xf>
    <xf numFmtId="1" fontId="0" fillId="0" borderId="61" xfId="58" applyNumberFormat="1" applyFont="1" applyBorder="1" applyAlignment="1">
      <alignment horizontal="center" vertical="center"/>
      <protection/>
    </xf>
    <xf numFmtId="2" fontId="0" fillId="0" borderId="61" xfId="58" applyNumberFormat="1" applyFont="1" applyBorder="1" applyAlignment="1">
      <alignment horizontal="right" vertical="center"/>
      <protection/>
    </xf>
    <xf numFmtId="0" fontId="0" fillId="0" borderId="11" xfId="58" applyFont="1" applyBorder="1" applyAlignment="1">
      <alignment vertical="center"/>
      <protection/>
    </xf>
    <xf numFmtId="1" fontId="0" fillId="0" borderId="62" xfId="58" applyNumberFormat="1" applyFont="1" applyBorder="1" applyAlignment="1">
      <alignment horizontal="center" vertical="center"/>
      <protection/>
    </xf>
    <xf numFmtId="0" fontId="0" fillId="0" borderId="62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1" fillId="0" borderId="0" xfId="58" applyFont="1" applyAlignment="1">
      <alignment horizontal="right" vertical="center"/>
      <protection/>
    </xf>
    <xf numFmtId="187" fontId="0" fillId="0" borderId="0" xfId="58" applyNumberFormat="1" applyFont="1" applyBorder="1" applyAlignment="1">
      <alignment horizontal="right" vertical="center"/>
      <protection/>
    </xf>
    <xf numFmtId="2" fontId="0" fillId="0" borderId="0" xfId="58" applyNumberFormat="1" applyFont="1" applyBorder="1" applyAlignment="1">
      <alignment horizontal="right" vertical="center"/>
      <protection/>
    </xf>
    <xf numFmtId="0" fontId="0" fillId="35" borderId="63" xfId="58" applyFont="1" applyFill="1" applyBorder="1">
      <alignment/>
      <protection/>
    </xf>
    <xf numFmtId="0" fontId="0" fillId="35" borderId="59" xfId="58" applyFont="1" applyFill="1" applyBorder="1" applyAlignment="1">
      <alignment vertical="center"/>
      <protection/>
    </xf>
    <xf numFmtId="0" fontId="0" fillId="35" borderId="63" xfId="58" applyFont="1" applyFill="1" applyBorder="1" applyAlignment="1">
      <alignment vertical="center"/>
      <protection/>
    </xf>
    <xf numFmtId="0" fontId="0" fillId="35" borderId="60" xfId="58" applyFont="1" applyFill="1" applyBorder="1" applyAlignment="1">
      <alignment horizontal="center" vertical="center"/>
      <protection/>
    </xf>
    <xf numFmtId="0" fontId="0" fillId="35" borderId="64" xfId="58" applyFont="1" applyFill="1" applyBorder="1" applyAlignment="1">
      <alignment horizontal="center" vertical="center"/>
      <protection/>
    </xf>
    <xf numFmtId="0" fontId="0" fillId="35" borderId="60" xfId="58" applyFont="1" applyFill="1" applyBorder="1" applyAlignment="1">
      <alignment horizontal="center" vertical="top" textRotation="180"/>
      <protection/>
    </xf>
    <xf numFmtId="0" fontId="0" fillId="35" borderId="64" xfId="58" applyFont="1" applyFill="1" applyBorder="1" applyAlignment="1">
      <alignment horizontal="left" vertical="center"/>
      <protection/>
    </xf>
    <xf numFmtId="0" fontId="0" fillId="35" borderId="26" xfId="58" applyFont="1" applyFill="1" applyBorder="1">
      <alignment/>
      <protection/>
    </xf>
    <xf numFmtId="14" fontId="0" fillId="35" borderId="0" xfId="58" applyNumberFormat="1" applyFont="1" applyFill="1" applyBorder="1" applyAlignment="1">
      <alignment vertical="center"/>
      <protection/>
    </xf>
    <xf numFmtId="0" fontId="0" fillId="35" borderId="0" xfId="58" applyFont="1" applyFill="1" applyBorder="1" applyAlignment="1">
      <alignment vertical="center"/>
      <protection/>
    </xf>
    <xf numFmtId="0" fontId="9" fillId="35" borderId="0" xfId="58" applyFont="1" applyFill="1" applyBorder="1" applyAlignment="1">
      <alignment vertical="center"/>
      <protection/>
    </xf>
    <xf numFmtId="0" fontId="0" fillId="35" borderId="39" xfId="58" applyFont="1" applyFill="1" applyBorder="1">
      <alignment/>
      <protection/>
    </xf>
    <xf numFmtId="0" fontId="0" fillId="35" borderId="11" xfId="58" applyFont="1" applyFill="1" applyBorder="1" applyAlignment="1">
      <alignment vertical="center"/>
      <protection/>
    </xf>
    <xf numFmtId="0" fontId="10" fillId="35" borderId="0" xfId="58" applyFont="1" applyFill="1" applyBorder="1" applyAlignment="1">
      <alignment vertical="center"/>
      <protection/>
    </xf>
    <xf numFmtId="0" fontId="5" fillId="35" borderId="0" xfId="58" applyFont="1" applyFill="1" applyBorder="1" applyAlignment="1">
      <alignment horizontal="right" vertical="center"/>
      <protection/>
    </xf>
    <xf numFmtId="0" fontId="0" fillId="35" borderId="0" xfId="58" applyFont="1" applyFill="1">
      <alignment/>
      <protection/>
    </xf>
    <xf numFmtId="0" fontId="0" fillId="35" borderId="0" xfId="58" applyFont="1" applyFill="1" applyAlignment="1">
      <alignment vertical="center"/>
      <protection/>
    </xf>
    <xf numFmtId="0" fontId="0" fillId="35" borderId="0" xfId="58" applyFont="1" applyFill="1" applyBorder="1">
      <alignment/>
      <protection/>
    </xf>
    <xf numFmtId="0" fontId="0" fillId="35" borderId="65" xfId="58" applyFont="1" applyFill="1" applyBorder="1" applyAlignment="1">
      <alignment vertical="center"/>
      <protection/>
    </xf>
    <xf numFmtId="0" fontId="0" fillId="35" borderId="64" xfId="58" applyFont="1" applyFill="1" applyBorder="1" applyAlignment="1">
      <alignment vertical="center"/>
      <protection/>
    </xf>
    <xf numFmtId="0" fontId="0" fillId="35" borderId="66" xfId="58" applyFont="1" applyFill="1" applyBorder="1" applyAlignment="1">
      <alignment vertical="center"/>
      <protection/>
    </xf>
    <xf numFmtId="0" fontId="11" fillId="40" borderId="26" xfId="58" applyFont="1" applyFill="1" applyBorder="1">
      <alignment/>
      <protection/>
    </xf>
    <xf numFmtId="0" fontId="4" fillId="40" borderId="0" xfId="58" applyFont="1" applyFill="1" applyBorder="1" applyAlignment="1">
      <alignment horizontal="left"/>
      <protection/>
    </xf>
    <xf numFmtId="0" fontId="4" fillId="40" borderId="0" xfId="58" applyFont="1" applyFill="1" applyBorder="1" applyAlignment="1">
      <alignment horizontal="centerContinuous"/>
      <protection/>
    </xf>
    <xf numFmtId="0" fontId="4" fillId="40" borderId="45" xfId="58" applyFont="1" applyFill="1" applyBorder="1" applyAlignment="1">
      <alignment horizontal="centerContinuous"/>
      <protection/>
    </xf>
    <xf numFmtId="2" fontId="5" fillId="39" borderId="12" xfId="57" applyNumberFormat="1" applyFont="1" applyFill="1" applyBorder="1" applyAlignment="1">
      <alignment horizontal="right" vertical="center"/>
      <protection/>
    </xf>
    <xf numFmtId="0" fontId="0" fillId="38" borderId="0" xfId="72" applyFont="1" applyFill="1" applyBorder="1">
      <alignment horizontal="left" vertical="center"/>
      <protection/>
    </xf>
    <xf numFmtId="49" fontId="0" fillId="0" borderId="12" xfId="43" applyNumberFormat="1" applyFont="1" applyBorder="1" applyAlignment="1">
      <alignment horizontal="right" vertical="center"/>
      <protection/>
    </xf>
    <xf numFmtId="0" fontId="0" fillId="38" borderId="53" xfId="72" applyFont="1" applyFill="1" applyBorder="1">
      <alignment horizontal="left" vertical="center"/>
      <protection/>
    </xf>
    <xf numFmtId="0" fontId="0" fillId="38" borderId="20" xfId="72" applyFont="1" applyFill="1" applyBorder="1">
      <alignment horizontal="left" vertical="center"/>
      <protection/>
    </xf>
    <xf numFmtId="49" fontId="0" fillId="0" borderId="21" xfId="43" applyNumberFormat="1" applyFont="1" applyBorder="1" applyAlignment="1">
      <alignment horizontal="right" vertical="center"/>
      <protection/>
    </xf>
    <xf numFmtId="0" fontId="0" fillId="38" borderId="67" xfId="72" applyFont="1" applyFill="1" applyBorder="1">
      <alignment horizontal="left" vertical="center"/>
      <protection/>
    </xf>
    <xf numFmtId="3" fontId="5" fillId="39" borderId="12" xfId="57" applyNumberFormat="1" applyFont="1" applyFill="1" applyBorder="1" applyAlignment="1">
      <alignment horizontal="right" vertical="center"/>
      <protection/>
    </xf>
    <xf numFmtId="0" fontId="0" fillId="35" borderId="0" xfId="72" applyFont="1" applyFill="1" applyBorder="1" applyAlignment="1">
      <alignment horizontal="right" vertical="center"/>
      <protection/>
    </xf>
    <xf numFmtId="14" fontId="0" fillId="35" borderId="17" xfId="72" applyNumberFormat="1" applyFont="1" applyFill="1" applyBorder="1">
      <alignment horizontal="left" vertical="center"/>
      <protection/>
    </xf>
    <xf numFmtId="0" fontId="0" fillId="35" borderId="0" xfId="72" applyFont="1" applyFill="1" applyBorder="1">
      <alignment horizontal="left" vertical="center"/>
      <protection/>
    </xf>
    <xf numFmtId="0" fontId="0" fillId="35" borderId="0" xfId="57" applyFont="1" applyFill="1" applyBorder="1">
      <alignment horizontal="center" vertical="center"/>
      <protection/>
    </xf>
    <xf numFmtId="0" fontId="0" fillId="35" borderId="16" xfId="72" applyFont="1" applyFill="1" applyBorder="1">
      <alignment horizontal="left" vertical="center"/>
      <protection/>
    </xf>
    <xf numFmtId="3" fontId="0" fillId="0" borderId="12" xfId="43" applyFont="1" applyBorder="1">
      <alignment vertical="center"/>
      <protection/>
    </xf>
    <xf numFmtId="0" fontId="8" fillId="39" borderId="36" xfId="57" applyFont="1" applyFill="1" applyBorder="1" applyAlignment="1">
      <alignment horizontal="right" vertical="center"/>
      <protection/>
    </xf>
    <xf numFmtId="0" fontId="8" fillId="39" borderId="47" xfId="57" applyFont="1" applyFill="1" applyBorder="1" applyAlignment="1">
      <alignment horizontal="right" vertical="center"/>
      <protection/>
    </xf>
    <xf numFmtId="0" fontId="5" fillId="35" borderId="0" xfId="70" applyFont="1" applyFill="1" applyBorder="1" applyAlignment="1">
      <alignment horizontal="center" vertical="center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feld_0" xfId="43"/>
    <cellStyle name="Einfeld_0,0" xfId="44"/>
    <cellStyle name="Einfeld_0,00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Neutral" xfId="52"/>
    <cellStyle name="Notiz" xfId="53"/>
    <cellStyle name="Percent" xfId="54"/>
    <cellStyle name="Schlecht" xfId="55"/>
    <cellStyle name="Spalte_fett" xfId="56"/>
    <cellStyle name="Spalte_normal" xfId="57"/>
    <cellStyle name="Standard_IWU_Standardnutzung" xfId="58"/>
    <cellStyle name="Über_Form" xfId="59"/>
    <cellStyle name="Über_Teil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ile_fett" xfId="70"/>
    <cellStyle name="Zeile_fett_3. Kosten" xfId="71"/>
    <cellStyle name="Zeile_normal" xfId="72"/>
    <cellStyle name="Zeile_normal_3. Kosten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'0. Abbreviations'!#REF!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'0. Abbreviations'!#REF!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1641921"/>
        <c:axId val="39232970"/>
      </c:bar3DChart>
      <c:catAx>
        <c:axId val="416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32970"/>
        <c:crosses val="autoZero"/>
        <c:auto val="0"/>
        <c:lblOffset val="100"/>
        <c:tickLblSkip val="3"/>
        <c:noMultiLvlLbl val="0"/>
      </c:catAx>
      <c:val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9504363"/>
        <c:axId val="64212676"/>
      </c:bar3D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212676"/>
        <c:crosses val="autoZero"/>
        <c:auto val="0"/>
        <c:lblOffset val="100"/>
        <c:tickLblSkip val="1"/>
        <c:noMultiLvlLbl val="0"/>
      </c:cat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1043173"/>
        <c:axId val="33844238"/>
      </c:bar3D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3844238"/>
        <c:crosses val="autoZero"/>
        <c:auto val="0"/>
        <c:lblOffset val="100"/>
        <c:tickLblSkip val="1"/>
        <c:noMultiLvlLbl val="0"/>
      </c:catAx>
      <c:valAx>
        <c:axId val="33844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Cost'!#REF!,'3. Cost'!#REF!,'3. Cost'!#REF!)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Cost'!#REF!,'3. Cost'!#REF!,'3. Cost'!#REF!)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6162687"/>
        <c:axId val="57028728"/>
      </c:bar3DChart>
      <c:catAx>
        <c:axId val="36162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28728"/>
        <c:crosses val="autoZero"/>
        <c:auto val="0"/>
        <c:lblOffset val="100"/>
        <c:tickLblSkip val="3"/>
        <c:noMultiLvlLbl val="0"/>
      </c:catAx>
      <c:val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Water demand'!#REF!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3496505"/>
        <c:axId val="55924226"/>
      </c:bar3DChart>
      <c:catAx>
        <c:axId val="4349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24226"/>
        <c:crosses val="autoZero"/>
        <c:auto val="0"/>
        <c:lblOffset val="100"/>
        <c:tickLblSkip val="3"/>
        <c:noMultiLvlLbl val="0"/>
      </c:catAx>
      <c:val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3555987"/>
        <c:axId val="33568428"/>
      </c:bar3D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3568428"/>
        <c:crosses val="autoZero"/>
        <c:auto val="0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3680397"/>
        <c:axId val="34688118"/>
      </c:bar3D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4688118"/>
        <c:crosses val="autoZero"/>
        <c:auto val="0"/>
        <c:lblOffset val="100"/>
        <c:tickLblSkip val="1"/>
        <c:noMultiLvlLbl val="0"/>
      </c:catAx>
      <c:valAx>
        <c:axId val="346881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Water demand'!#REF!,'7. Water demand'!#REF!,'7. Water demand'!#REF!)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Water demand'!#REF!,'7. Water demand'!#REF!,'7. Water demand'!#REF!)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3757607"/>
        <c:axId val="58274144"/>
      </c:bar3DChart>
      <c:catAx>
        <c:axId val="4375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74144"/>
        <c:crosses val="autoZero"/>
        <c:auto val="0"/>
        <c:lblOffset val="100"/>
        <c:tickLblSkip val="3"/>
        <c:noMultiLvlLbl val="0"/>
      </c:catAx>
      <c:val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Cost'!$B$16:$B$21</c:f>
              <c:strCache/>
            </c:strRef>
          </c:cat>
          <c:val>
            <c:numRef>
              <c:f>'3. Cost'!$G$16:$G$21</c:f>
              <c:numCache/>
            </c:numRef>
          </c:val>
          <c:shape val="box"/>
        </c:ser>
        <c:overlap val="100"/>
        <c:gapWidth val="83"/>
        <c:gapDepth val="0"/>
        <c:shape val="box"/>
        <c:axId val="54705249"/>
        <c:axId val="22585194"/>
      </c:bar3DChart>
      <c:catAx>
        <c:axId val="54705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85194"/>
        <c:crosses val="autoZero"/>
        <c:auto val="0"/>
        <c:lblOffset val="100"/>
        <c:tickLblSkip val="13"/>
        <c:noMultiLvlLbl val="0"/>
      </c:catAx>
      <c:val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8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940155"/>
        <c:axId val="17461396"/>
      </c:bar3D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7461396"/>
        <c:crosses val="autoZero"/>
        <c:auto val="0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2934837"/>
        <c:axId val="5086942"/>
      </c:bar3D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86942"/>
        <c:crosses val="autoZero"/>
        <c:auto val="0"/>
        <c:lblOffset val="100"/>
        <c:tickLblSkip val="1"/>
        <c:noMultiLvlLbl val="0"/>
      </c:catAx>
      <c:valAx>
        <c:axId val="50869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Abbreviations'!#REF!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Abbreviations'!#REF!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Abbreviations'!#REF!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Abbreviations'!#REF!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552411"/>
        <c:axId val="23753972"/>
      </c:bar3D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753972"/>
        <c:crosses val="autoZero"/>
        <c:auto val="0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Cost'!#REF!,'3. Cost'!#REF!,'3. Cost'!#REF!)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Cost'!#REF!,'3. Cost'!#REF!,'3. Cost'!#REF!)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5782479"/>
        <c:axId val="9389128"/>
      </c:bar3DChart>
      <c:catAx>
        <c:axId val="45782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89128"/>
        <c:crosses val="autoZero"/>
        <c:auto val="0"/>
        <c:lblOffset val="100"/>
        <c:tickLblSkip val="3"/>
        <c:noMultiLvlLbl val="0"/>
      </c:catAx>
      <c:val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Heating demand'!#REF!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'4. Heating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393289"/>
        <c:axId val="22321874"/>
      </c:bar3DChart>
      <c:catAx>
        <c:axId val="1739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21874"/>
        <c:crosses val="autoZero"/>
        <c:auto val="0"/>
        <c:lblOffset val="100"/>
        <c:tickLblSkip val="3"/>
        <c:noMultiLvlLbl val="0"/>
      </c:catAx>
      <c:val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Heating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Heating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Heating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Heating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6679139"/>
        <c:axId val="63241340"/>
      </c:bar3D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241340"/>
        <c:crosses val="autoZero"/>
        <c:auto val="0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Heating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Heating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Heating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Heating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2301149"/>
        <c:axId val="22274886"/>
      </c:bar3D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2274886"/>
        <c:crosses val="autoZero"/>
        <c:auto val="0"/>
        <c:lblOffset val="100"/>
        <c:tickLblSkip val="1"/>
        <c:noMultiLvlLbl val="0"/>
      </c:catAx>
      <c:valAx>
        <c:axId val="222748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 Heating demand'!#REF!,'4. Heating demand'!#REF!,'4. Heating demand'!#REF!)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('4. Heating demand'!#REF!,'4. Heating demand'!#REF!,'4. Heating demand'!#REF!)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6256247"/>
        <c:axId val="59435312"/>
      </c:bar3DChart>
      <c:catAx>
        <c:axId val="66256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35312"/>
        <c:crosses val="autoZero"/>
        <c:auto val="0"/>
        <c:lblOffset val="100"/>
        <c:tickLblSkip val="3"/>
        <c:noMultiLvlLbl val="0"/>
      </c:catAx>
      <c:val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Heating capacity utilization'!#REF!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'5. Heating capacity utilization'!#REF!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5155761"/>
        <c:axId val="49530938"/>
      </c:bar3DChart>
      <c:catAx>
        <c:axId val="651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30938"/>
        <c:crosses val="autoZero"/>
        <c:auto val="0"/>
        <c:lblOffset val="100"/>
        <c:tickLblSkip val="3"/>
        <c:noMultiLvlLbl val="0"/>
      </c:catAx>
      <c:val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Heating capacity utilization'!#REF!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Heating capacity utilization'!#REF!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Heating capacity utilization'!#REF!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Heating capacity utilization'!#REF!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3125259"/>
        <c:axId val="52583012"/>
      </c:bar3D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583012"/>
        <c:crosses val="autoZero"/>
        <c:auto val="0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Heating capacity utilization'!#REF!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Heating capacity utilization'!#REF!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Heating capacity utilization'!#REF!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Heating capacity utilization'!#REF!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485061"/>
        <c:axId val="31365550"/>
      </c:bar3D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365550"/>
        <c:crosses val="autoZero"/>
        <c:auto val="0"/>
        <c:lblOffset val="100"/>
        <c:tickLblSkip val="1"/>
        <c:noMultiLvlLbl val="0"/>
      </c:catAx>
      <c:valAx>
        <c:axId val="31365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('5. Heating capacity utilization'!#REF!,'5. Heating capacity utilization'!#REF!,'5. Heating capacity utilization'!#REF!)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('5. Heating capacity utilization'!#REF!,'5. Heating capacity utilization'!#REF!,'5. Heating capacity utilization'!#REF!)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3854495"/>
        <c:axId val="57581592"/>
      </c:bar3DChart>
      <c:catAx>
        <c:axId val="13854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81592"/>
        <c:crosses val="autoZero"/>
        <c:auto val="0"/>
        <c:lblOffset val="100"/>
        <c:tickLblSkip val="3"/>
        <c:noMultiLvlLbl val="0"/>
      </c:catAx>
      <c:val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Power demand'!#REF!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'6. Power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8472281"/>
        <c:axId val="33597346"/>
      </c:bar3DChart>
      <c:catAx>
        <c:axId val="4847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97346"/>
        <c:crosses val="autoZero"/>
        <c:auto val="0"/>
        <c:lblOffset val="100"/>
        <c:tickLblSkip val="3"/>
        <c:noMultiLvlLbl val="0"/>
      </c:catAx>
      <c:val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Abbreviations'!#REF!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Abbreviations'!#REF!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Abbreviations'!#REF!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Abbreviations'!#REF!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2459157"/>
        <c:axId val="45023550"/>
      </c:bar3D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5023550"/>
        <c:crosses val="autoZero"/>
        <c:auto val="0"/>
        <c:lblOffset val="100"/>
        <c:tickLblSkip val="1"/>
        <c:noMultiLvlLbl val="0"/>
      </c:catAx>
      <c:valAx>
        <c:axId val="45023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Power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Power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Power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Power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3940659"/>
        <c:axId val="37030476"/>
      </c:bar3D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7030476"/>
        <c:crosses val="autoZero"/>
        <c:auto val="0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Power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Power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Power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Power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4838829"/>
        <c:axId val="46678550"/>
      </c:bar3D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6678550"/>
        <c:crosses val="autoZero"/>
        <c:auto val="0"/>
        <c:lblOffset val="100"/>
        <c:tickLblSkip val="1"/>
        <c:noMultiLvlLbl val="0"/>
      </c:catAx>
      <c:valAx>
        <c:axId val="46678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('6. Power demand'!#REF!,'6. Power demand'!#REF!,'6. Power demand'!#REF!)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 Power demand'!#REF!,'6. Power demand'!#REF!,'6. Power demand'!#REF!)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453767"/>
        <c:axId val="22866176"/>
      </c:bar3DChart>
      <c:catAx>
        <c:axId val="1745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6176"/>
        <c:crosses val="autoZero"/>
        <c:auto val="0"/>
        <c:lblOffset val="100"/>
        <c:tickLblSkip val="3"/>
        <c:noMultiLvlLbl val="0"/>
      </c:catAx>
      <c:val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Water demand'!#REF!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468993"/>
        <c:axId val="40220938"/>
      </c:bar3DChart>
      <c:catAx>
        <c:axId val="446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220938"/>
        <c:crosses val="autoZero"/>
        <c:auto val="0"/>
        <c:lblOffset val="100"/>
        <c:tickLblSkip val="3"/>
        <c:noMultiLvlLbl val="0"/>
      </c:catAx>
      <c:val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6444123"/>
        <c:axId val="36670516"/>
      </c:bar3D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6670516"/>
        <c:crosses val="autoZero"/>
        <c:auto val="0"/>
        <c:lblOffset val="100"/>
        <c:tickLblSkip val="1"/>
        <c:noMultiLvlLbl val="0"/>
      </c:catAx>
      <c:valAx>
        <c:axId val="3667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Water demand'!#REF!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Water demand'!#REF!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1599189"/>
        <c:axId val="17521790"/>
      </c:bar3D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7521790"/>
        <c:crosses val="autoZero"/>
        <c:auto val="0"/>
        <c:lblOffset val="100"/>
        <c:tickLblSkip val="1"/>
        <c:noMultiLvlLbl val="0"/>
      </c:catAx>
      <c:valAx>
        <c:axId val="175217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Water demand'!#REF!,'7. Water demand'!#REF!,'7. Water demand'!#REF!)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Water demand'!#REF!,'7. Water demand'!#REF!,'7. Water demand'!#REF!)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3478383"/>
        <c:axId val="9978856"/>
      </c:bar3DChart>
      <c:catAx>
        <c:axId val="2347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978856"/>
        <c:crosses val="autoZero"/>
        <c:auto val="0"/>
        <c:lblOffset val="100"/>
        <c:tickLblSkip val="3"/>
        <c:noMultiLvlLbl val="0"/>
      </c:catAx>
      <c:val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('0. Abbreviations'!#REF!,'0. Abbreviations'!#REF!,'0. Abbreviations'!#REF!)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('0. Abbreviations'!#REF!,'0. Abbreviations'!#REF!,'0. Abbreviations'!#REF!)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558767"/>
        <c:axId val="23028904"/>
      </c:bar3DChart>
      <c:catAx>
        <c:axId val="255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28904"/>
        <c:crosses val="autoZero"/>
        <c:auto val="0"/>
        <c:lblOffset val="100"/>
        <c:tickLblSkip val="3"/>
        <c:noMultiLvlLbl val="0"/>
      </c:catAx>
      <c:val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cost'!#REF!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Total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933545"/>
        <c:axId val="53401906"/>
      </c:bar3DChart>
      <c:catAx>
        <c:axId val="593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01906"/>
        <c:crosses val="autoZero"/>
        <c:auto val="0"/>
        <c:lblOffset val="100"/>
        <c:tickLblSkip val="3"/>
        <c:noMultiLvlLbl val="0"/>
      </c:catAx>
      <c:val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Total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Total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Total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Total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0855107"/>
        <c:axId val="30587100"/>
      </c:bar3D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587100"/>
        <c:crosses val="autoZero"/>
        <c:auto val="0"/>
        <c:lblOffset val="100"/>
        <c:tickLblSkip val="1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Total cost'!#REF!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Total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Total cost'!#REF!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Total cost'!#REF!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848445"/>
        <c:axId val="61636006"/>
      </c:bar3D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636006"/>
        <c:crosses val="autoZero"/>
        <c:auto val="0"/>
        <c:lblOffset val="100"/>
        <c:tickLblSkip val="1"/>
        <c:noMultiLvlLbl val="0"/>
      </c:catAx>
      <c:valAx>
        <c:axId val="61636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 Total cost'!#REF!,'1. Total cost'!#REF!,'1. Total cost'!#REF!)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('1. Total cost'!#REF!,'1. Total cost'!#REF!,'1. Total cost'!#REF!)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853143"/>
        <c:axId val="26460560"/>
      </c:bar3DChart>
      <c:catAx>
        <c:axId val="1785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460560"/>
        <c:crosses val="autoZero"/>
        <c:auto val="0"/>
        <c:lblOffset val="100"/>
        <c:tickLblSkip val="3"/>
        <c:noMultiLvlLbl val="0"/>
      </c:catAx>
      <c:val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Cost'!$B$16:$B$21</c:f>
              <c:strCache>
                <c:ptCount val="6"/>
                <c:pt idx="0">
                  <c:v>District heat lines</c:v>
                </c:pt>
                <c:pt idx="1">
                  <c:v>Ventilation systems</c:v>
                </c:pt>
                <c:pt idx="2">
                  <c:v>Air conditioners</c:v>
                </c:pt>
                <c:pt idx="3">
                  <c:v>Lighting systems</c:v>
                </c:pt>
                <c:pt idx="4">
                  <c:v>Other technical systems</c:v>
                </c:pt>
                <c:pt idx="5">
                  <c:v>Other construction systems</c:v>
                </c:pt>
              </c:strCache>
            </c:strRef>
          </c:cat>
          <c:val>
            <c:numRef>
              <c:f>'3. Cost'!$G$16:$G$21</c:f>
              <c:numCache>
                <c:ptCount val="6"/>
              </c:numCache>
            </c:numRef>
          </c:val>
          <c:shape val="box"/>
        </c:ser>
        <c:overlap val="100"/>
        <c:gapWidth val="83"/>
        <c:gapDepth val="0"/>
        <c:shape val="box"/>
        <c:axId val="36818449"/>
        <c:axId val="62930586"/>
      </c:bar3DChart>
      <c:catAx>
        <c:axId val="36818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30586"/>
        <c:crosses val="autoZero"/>
        <c:auto val="0"/>
        <c:lblOffset val="100"/>
        <c:tickLblSkip val="13"/>
        <c:noMultiLvlLbl val="0"/>
      </c:catAx>
      <c:val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800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035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168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5" name="Chart 5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561975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0" y="3009900"/>
        <a:ext cx="2476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561975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7" name="Chart 7"/>
        <xdr:cNvGraphicFramePr/>
      </xdr:nvGraphicFramePr>
      <xdr:xfrm>
        <a:off x="2476500" y="3009900"/>
        <a:ext cx="1685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8" name="Chart 8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647700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657225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533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638175</xdr:colOff>
      <xdr:row>0</xdr:row>
      <xdr:rowOff>0</xdr:rowOff>
    </xdr:from>
    <xdr:to>
      <xdr:col>7</xdr:col>
      <xdr:colOff>647700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514600" y="0"/>
        <a:ext cx="3638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647700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6153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0099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009900"/>
        <a:ext cx="191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914525" y="3009900"/>
        <a:ext cx="2505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00990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4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4792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43150" y="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84797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0" sqref="B10"/>
    </sheetView>
  </sheetViews>
  <sheetFormatPr defaultColWidth="12" defaultRowHeight="11.25"/>
  <cols>
    <col min="1" max="1" width="4.33203125" style="0" customWidth="1"/>
    <col min="2" max="2" width="25" style="0" bestFit="1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4" ht="11.25">
      <c r="A1" s="19" t="s">
        <v>141</v>
      </c>
      <c r="B1" s="20" t="s">
        <v>769</v>
      </c>
      <c r="C1" s="96"/>
      <c r="D1"/>
    </row>
    <row r="2" spans="1:4" ht="11.25">
      <c r="A2" s="106"/>
      <c r="B2" s="102" t="s">
        <v>770</v>
      </c>
      <c r="C2" s="103" t="s">
        <v>771</v>
      </c>
      <c r="D2"/>
    </row>
    <row r="3" spans="1:4" ht="11.25">
      <c r="A3" s="57" t="s">
        <v>58</v>
      </c>
      <c r="B3" s="7" t="s">
        <v>772</v>
      </c>
      <c r="C3" s="78" t="s">
        <v>249</v>
      </c>
      <c r="D3"/>
    </row>
    <row r="4" spans="1:4" ht="11.25">
      <c r="A4" s="57" t="s">
        <v>84</v>
      </c>
      <c r="B4" s="7" t="s">
        <v>773</v>
      </c>
      <c r="C4" s="78" t="s">
        <v>248</v>
      </c>
      <c r="D4"/>
    </row>
    <row r="5" spans="1:4" ht="11.25">
      <c r="A5" s="57" t="s">
        <v>85</v>
      </c>
      <c r="B5" s="7" t="s">
        <v>774</v>
      </c>
      <c r="C5" s="78" t="s">
        <v>248</v>
      </c>
      <c r="D5"/>
    </row>
    <row r="6" spans="1:4" ht="11.25">
      <c r="A6" s="57" t="s">
        <v>86</v>
      </c>
      <c r="B6" s="7" t="s">
        <v>775</v>
      </c>
      <c r="C6" s="78" t="s">
        <v>776</v>
      </c>
      <c r="D6"/>
    </row>
    <row r="7" spans="1:4" ht="11.25">
      <c r="A7" s="57" t="s">
        <v>87</v>
      </c>
      <c r="B7" s="7" t="s">
        <v>777</v>
      </c>
      <c r="C7" s="78" t="s">
        <v>257</v>
      </c>
      <c r="D7"/>
    </row>
    <row r="8" spans="1:4" ht="11.25">
      <c r="A8" s="57" t="s">
        <v>88</v>
      </c>
      <c r="B8" s="7" t="s">
        <v>778</v>
      </c>
      <c r="C8" s="78" t="s">
        <v>248</v>
      </c>
      <c r="D8"/>
    </row>
    <row r="9" spans="1:4" ht="11.25">
      <c r="A9" s="379" t="s">
        <v>245</v>
      </c>
      <c r="B9" s="380" t="s">
        <v>246</v>
      </c>
      <c r="C9" s="78" t="s">
        <v>779</v>
      </c>
      <c r="D9"/>
    </row>
    <row r="10" spans="1:4" ht="11.25">
      <c r="A10" s="57" t="s">
        <v>89</v>
      </c>
      <c r="B10" s="7" t="s">
        <v>247</v>
      </c>
      <c r="C10" s="78" t="s">
        <v>248</v>
      </c>
      <c r="D10"/>
    </row>
    <row r="11" spans="1:4" ht="11.25">
      <c r="A11" s="57" t="s">
        <v>90</v>
      </c>
      <c r="B11" s="7" t="s">
        <v>91</v>
      </c>
      <c r="C11" s="78" t="s">
        <v>249</v>
      </c>
      <c r="D11"/>
    </row>
    <row r="12" spans="1:4" ht="11.25">
      <c r="A12" s="57" t="s">
        <v>92</v>
      </c>
      <c r="B12" s="7" t="s">
        <v>250</v>
      </c>
      <c r="C12" s="78" t="s">
        <v>251</v>
      </c>
      <c r="D12"/>
    </row>
    <row r="13" spans="1:4" ht="11.25">
      <c r="A13" s="57" t="s">
        <v>93</v>
      </c>
      <c r="B13" s="7" t="s">
        <v>94</v>
      </c>
      <c r="C13" s="78" t="s">
        <v>252</v>
      </c>
      <c r="D13"/>
    </row>
    <row r="14" spans="1:4" ht="11.25">
      <c r="A14" s="57" t="s">
        <v>95</v>
      </c>
      <c r="B14" s="7" t="s">
        <v>253</v>
      </c>
      <c r="C14" s="78" t="s">
        <v>254</v>
      </c>
      <c r="D14"/>
    </row>
    <row r="15" spans="1:4" ht="11.25">
      <c r="A15" s="57" t="s">
        <v>96</v>
      </c>
      <c r="B15" s="7" t="s">
        <v>97</v>
      </c>
      <c r="C15" s="78" t="s">
        <v>255</v>
      </c>
      <c r="D15"/>
    </row>
    <row r="16" spans="1:4" ht="11.25">
      <c r="A16" s="57" t="s">
        <v>98</v>
      </c>
      <c r="B16" s="7" t="s">
        <v>98</v>
      </c>
      <c r="C16" s="78" t="s">
        <v>256</v>
      </c>
      <c r="D16"/>
    </row>
    <row r="17" spans="1:4" ht="11.25">
      <c r="A17" s="57" t="s">
        <v>99</v>
      </c>
      <c r="B17" s="7" t="s">
        <v>100</v>
      </c>
      <c r="C17" s="78" t="s">
        <v>257</v>
      </c>
      <c r="D17"/>
    </row>
    <row r="18" spans="1:4" ht="11.25">
      <c r="A18" s="57" t="s">
        <v>101</v>
      </c>
      <c r="B18" s="7" t="s">
        <v>258</v>
      </c>
      <c r="C18" s="78" t="s">
        <v>259</v>
      </c>
      <c r="D18"/>
    </row>
    <row r="19" spans="1:4" ht="11.25">
      <c r="A19" s="57" t="s">
        <v>102</v>
      </c>
      <c r="B19" s="7" t="s">
        <v>260</v>
      </c>
      <c r="C19" s="78" t="s">
        <v>255</v>
      </c>
      <c r="D19"/>
    </row>
    <row r="20" spans="1:4" ht="11.25">
      <c r="A20" s="57" t="s">
        <v>103</v>
      </c>
      <c r="B20" s="7" t="s">
        <v>104</v>
      </c>
      <c r="C20" s="78" t="s">
        <v>248</v>
      </c>
      <c r="D20"/>
    </row>
    <row r="21" spans="1:4" ht="11.25">
      <c r="A21" s="57" t="s">
        <v>105</v>
      </c>
      <c r="B21" s="7" t="s">
        <v>261</v>
      </c>
      <c r="C21" s="78" t="s">
        <v>254</v>
      </c>
      <c r="D21"/>
    </row>
    <row r="22" spans="1:4" ht="11.25">
      <c r="A22" s="57" t="s">
        <v>106</v>
      </c>
      <c r="B22" s="7" t="s">
        <v>262</v>
      </c>
      <c r="C22" s="78" t="s">
        <v>263</v>
      </c>
      <c r="D22"/>
    </row>
    <row r="23" spans="1:4" ht="11.25">
      <c r="A23" s="57" t="s">
        <v>107</v>
      </c>
      <c r="B23" s="7" t="s">
        <v>264</v>
      </c>
      <c r="C23" s="78" t="s">
        <v>263</v>
      </c>
      <c r="D23"/>
    </row>
    <row r="24" spans="1:4" ht="11.25">
      <c r="A24" s="57" t="s">
        <v>108</v>
      </c>
      <c r="B24" s="7" t="s">
        <v>265</v>
      </c>
      <c r="C24" s="78" t="s">
        <v>248</v>
      </c>
      <c r="D24"/>
    </row>
    <row r="25" spans="1:4" ht="11.25">
      <c r="A25" s="57" t="s">
        <v>109</v>
      </c>
      <c r="B25" s="7" t="s">
        <v>266</v>
      </c>
      <c r="C25" s="78" t="s">
        <v>263</v>
      </c>
      <c r="D25"/>
    </row>
    <row r="26" spans="1:4" ht="11.25">
      <c r="A26" s="111" t="s">
        <v>110</v>
      </c>
      <c r="B26" s="7" t="s">
        <v>267</v>
      </c>
      <c r="C26" s="112" t="s">
        <v>251</v>
      </c>
      <c r="D26"/>
    </row>
    <row r="27" spans="1:4" ht="11.25">
      <c r="A27" s="106"/>
      <c r="B27" s="102" t="s">
        <v>268</v>
      </c>
      <c r="C27" s="103" t="s">
        <v>269</v>
      </c>
      <c r="D27"/>
    </row>
    <row r="28" spans="1:3" ht="11.25">
      <c r="A28" s="57" t="s">
        <v>111</v>
      </c>
      <c r="B28" s="7" t="s">
        <v>259</v>
      </c>
      <c r="C28" s="78" t="s">
        <v>101</v>
      </c>
    </row>
    <row r="29" spans="1:3" ht="11.25">
      <c r="A29" s="57" t="s">
        <v>112</v>
      </c>
      <c r="B29" s="7" t="s">
        <v>270</v>
      </c>
      <c r="C29" s="78" t="s">
        <v>113</v>
      </c>
    </row>
    <row r="30" spans="1:3" ht="11.25">
      <c r="A30" s="57" t="s">
        <v>114</v>
      </c>
      <c r="B30" s="7" t="s">
        <v>271</v>
      </c>
      <c r="C30" s="78" t="s">
        <v>115</v>
      </c>
    </row>
    <row r="31" spans="1:3" ht="11.25">
      <c r="A31" s="57" t="s">
        <v>272</v>
      </c>
      <c r="B31" s="7" t="s">
        <v>273</v>
      </c>
      <c r="C31" s="78" t="s">
        <v>101</v>
      </c>
    </row>
    <row r="32" spans="1:3" ht="11.25">
      <c r="A32" s="57" t="s">
        <v>116</v>
      </c>
      <c r="B32" s="7" t="s">
        <v>274</v>
      </c>
      <c r="C32" s="78" t="s">
        <v>81</v>
      </c>
    </row>
    <row r="33" spans="1:3" ht="11.25">
      <c r="A33" s="57" t="s">
        <v>117</v>
      </c>
      <c r="B33" s="10" t="s">
        <v>275</v>
      </c>
      <c r="C33" s="78" t="s">
        <v>81</v>
      </c>
    </row>
    <row r="34" spans="1:3" ht="11.25">
      <c r="A34" s="57" t="s">
        <v>118</v>
      </c>
      <c r="B34" s="7" t="s">
        <v>276</v>
      </c>
      <c r="C34" s="78" t="s">
        <v>81</v>
      </c>
    </row>
    <row r="35" spans="1:3" ht="11.25">
      <c r="A35" s="57" t="s">
        <v>119</v>
      </c>
      <c r="B35" s="10" t="s">
        <v>277</v>
      </c>
      <c r="C35" s="78" t="s">
        <v>81</v>
      </c>
    </row>
    <row r="36" spans="1:3" ht="11.25">
      <c r="A36" s="57" t="s">
        <v>120</v>
      </c>
      <c r="B36" s="7" t="s">
        <v>278</v>
      </c>
      <c r="C36" s="78" t="s">
        <v>121</v>
      </c>
    </row>
    <row r="37" spans="1:3" ht="11.25">
      <c r="A37" s="57" t="s">
        <v>122</v>
      </c>
      <c r="B37" s="7" t="s">
        <v>279</v>
      </c>
      <c r="C37" s="78" t="s">
        <v>123</v>
      </c>
    </row>
    <row r="38" spans="1:3" ht="11.25">
      <c r="A38" s="57" t="s">
        <v>124</v>
      </c>
      <c r="B38" s="7" t="s">
        <v>280</v>
      </c>
      <c r="C38" s="78" t="s">
        <v>113</v>
      </c>
    </row>
    <row r="39" spans="1:3" ht="11.25">
      <c r="A39" s="57" t="s">
        <v>125</v>
      </c>
      <c r="B39" s="7" t="s">
        <v>280</v>
      </c>
      <c r="C39" s="78" t="s">
        <v>126</v>
      </c>
    </row>
    <row r="40" spans="1:3" ht="11.25">
      <c r="A40" s="57" t="s">
        <v>127</v>
      </c>
      <c r="B40" s="7" t="s">
        <v>281</v>
      </c>
      <c r="C40" s="78" t="s">
        <v>126</v>
      </c>
    </row>
    <row r="41" spans="1:3" ht="11.25">
      <c r="A41" s="57" t="s">
        <v>108</v>
      </c>
      <c r="B41" s="7" t="s">
        <v>282</v>
      </c>
      <c r="C41" s="78" t="s">
        <v>87</v>
      </c>
    </row>
    <row r="42" spans="1:3" ht="11.25">
      <c r="A42" s="57" t="s">
        <v>128</v>
      </c>
      <c r="B42" s="10" t="s">
        <v>283</v>
      </c>
      <c r="C42" s="78" t="s">
        <v>129</v>
      </c>
    </row>
    <row r="43" spans="1:3" ht="11.25">
      <c r="A43" s="57" t="s">
        <v>130</v>
      </c>
      <c r="B43" s="7" t="s">
        <v>249</v>
      </c>
      <c r="C43" s="78" t="s">
        <v>90</v>
      </c>
    </row>
    <row r="44" spans="1:3" ht="12" thickBot="1">
      <c r="A44" s="62" t="s">
        <v>67</v>
      </c>
      <c r="B44" s="48" t="s">
        <v>255</v>
      </c>
      <c r="C44" s="79" t="s">
        <v>102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rowBreaks count="1" manualBreakCount="1">
    <brk id="113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24" sqref="B24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18" width="9.83203125" style="0" customWidth="1"/>
  </cols>
  <sheetData>
    <row r="1" spans="1:7" ht="11.25">
      <c r="A1" s="92" t="s">
        <v>131</v>
      </c>
      <c r="B1" s="20" t="s">
        <v>780</v>
      </c>
      <c r="C1" s="20"/>
      <c r="D1" s="53" t="s">
        <v>262</v>
      </c>
      <c r="E1" s="5"/>
      <c r="G1"/>
    </row>
    <row r="2" spans="1:7" ht="11.25">
      <c r="A2" s="54"/>
      <c r="B2" s="55" t="s">
        <v>781</v>
      </c>
      <c r="C2" s="55"/>
      <c r="D2" s="56" t="s">
        <v>0</v>
      </c>
      <c r="E2" s="5"/>
      <c r="G2"/>
    </row>
    <row r="3" spans="1:7" ht="11.25">
      <c r="A3" s="57"/>
      <c r="B3" s="122" t="s">
        <v>782</v>
      </c>
      <c r="C3" s="58"/>
      <c r="D3" s="60" t="s">
        <v>783</v>
      </c>
      <c r="E3" s="5"/>
      <c r="G3"/>
    </row>
    <row r="4" spans="1:7" ht="11.25">
      <c r="A4" s="57"/>
      <c r="B4" s="122" t="s">
        <v>784</v>
      </c>
      <c r="C4" s="58"/>
      <c r="D4" s="283">
        <v>40</v>
      </c>
      <c r="E4" s="5"/>
      <c r="G4"/>
    </row>
    <row r="5" spans="1:7" ht="11.25">
      <c r="A5" s="57"/>
      <c r="B5" s="58" t="s">
        <v>785</v>
      </c>
      <c r="C5" s="58"/>
      <c r="D5" s="283" t="s">
        <v>1</v>
      </c>
      <c r="E5" s="5"/>
      <c r="G5"/>
    </row>
    <row r="6" spans="1:7" ht="11.25">
      <c r="A6" s="57"/>
      <c r="B6" s="58" t="s">
        <v>289</v>
      </c>
      <c r="C6" s="58"/>
      <c r="D6" s="283" t="s">
        <v>2</v>
      </c>
      <c r="E6" s="5"/>
      <c r="G6"/>
    </row>
    <row r="7" spans="1:7" ht="11.25">
      <c r="A7" s="57"/>
      <c r="B7" s="122" t="s">
        <v>786</v>
      </c>
      <c r="C7" s="58"/>
      <c r="D7" s="284" t="s">
        <v>144</v>
      </c>
      <c r="E7" s="5"/>
      <c r="G7"/>
    </row>
    <row r="8" spans="1:7" ht="11.25">
      <c r="A8" s="57"/>
      <c r="B8" s="58" t="s">
        <v>787</v>
      </c>
      <c r="C8" s="58" t="s">
        <v>3</v>
      </c>
      <c r="D8" s="283">
        <v>15</v>
      </c>
      <c r="E8" s="5"/>
      <c r="G8"/>
    </row>
    <row r="9" spans="1:7" ht="11.25">
      <c r="A9" s="57"/>
      <c r="B9" s="58" t="s">
        <v>788</v>
      </c>
      <c r="C9" s="58" t="s">
        <v>4</v>
      </c>
      <c r="D9" s="283">
        <v>15</v>
      </c>
      <c r="E9" s="5"/>
      <c r="G9"/>
    </row>
    <row r="10" spans="1:7" ht="11.25">
      <c r="A10" s="57"/>
      <c r="B10" s="58" t="s">
        <v>789</v>
      </c>
      <c r="C10" s="58" t="s">
        <v>5</v>
      </c>
      <c r="D10" s="283">
        <v>15</v>
      </c>
      <c r="E10" s="5"/>
      <c r="G10"/>
    </row>
    <row r="11" spans="1:7" ht="11.25">
      <c r="A11" s="57"/>
      <c r="B11" s="58"/>
      <c r="C11" s="58" t="s">
        <v>6</v>
      </c>
      <c r="D11" s="283">
        <v>15</v>
      </c>
      <c r="E11" s="5"/>
      <c r="G11"/>
    </row>
    <row r="12" spans="1:7" ht="11.25">
      <c r="A12" s="57"/>
      <c r="B12" s="58" t="s">
        <v>790</v>
      </c>
      <c r="C12" s="58"/>
      <c r="D12" s="283">
        <v>15</v>
      </c>
      <c r="E12" s="5"/>
      <c r="G12"/>
    </row>
    <row r="13" spans="1:7" ht="11.25">
      <c r="A13" s="57"/>
      <c r="B13" s="58" t="s">
        <v>791</v>
      </c>
      <c r="C13" s="58"/>
      <c r="D13" s="283">
        <v>10</v>
      </c>
      <c r="E13" s="5"/>
      <c r="G13"/>
    </row>
    <row r="14" spans="1:7" ht="11.25">
      <c r="A14" s="57"/>
      <c r="B14" s="58" t="s">
        <v>792</v>
      </c>
      <c r="C14" s="58"/>
      <c r="D14" s="283">
        <v>15</v>
      </c>
      <c r="E14" s="5"/>
      <c r="G14"/>
    </row>
    <row r="15" spans="1:7" ht="11.25">
      <c r="A15" s="57"/>
      <c r="B15" s="58" t="s">
        <v>793</v>
      </c>
      <c r="C15" s="58"/>
      <c r="D15" s="283">
        <v>25</v>
      </c>
      <c r="E15" s="5"/>
      <c r="G15"/>
    </row>
    <row r="16" spans="1:7" ht="11.25">
      <c r="A16" s="57"/>
      <c r="B16" s="58" t="s">
        <v>794</v>
      </c>
      <c r="C16" s="58"/>
      <c r="D16" s="283">
        <v>30</v>
      </c>
      <c r="E16" s="5"/>
      <c r="G16"/>
    </row>
    <row r="17" spans="1:7" ht="11.25">
      <c r="A17" s="57"/>
      <c r="B17" s="122" t="s">
        <v>795</v>
      </c>
      <c r="C17" s="58"/>
      <c r="D17" s="283">
        <v>15</v>
      </c>
      <c r="E17" s="5"/>
      <c r="G17"/>
    </row>
    <row r="18" spans="1:7" ht="11.25">
      <c r="A18" s="57"/>
      <c r="B18" s="122" t="s">
        <v>796</v>
      </c>
      <c r="C18" s="58"/>
      <c r="D18" s="283">
        <v>15</v>
      </c>
      <c r="E18" s="5"/>
      <c r="G18"/>
    </row>
    <row r="19" spans="1:7" ht="11.25">
      <c r="A19" s="57"/>
      <c r="B19" s="58" t="s">
        <v>797</v>
      </c>
      <c r="C19" s="58"/>
      <c r="D19" s="283">
        <v>15</v>
      </c>
      <c r="E19" s="5"/>
      <c r="G19"/>
    </row>
    <row r="20" spans="1:7" ht="11.25">
      <c r="A20" s="57"/>
      <c r="B20" s="58" t="s">
        <v>384</v>
      </c>
      <c r="C20" s="58"/>
      <c r="D20" s="283">
        <v>15</v>
      </c>
      <c r="E20" s="5"/>
      <c r="G20"/>
    </row>
    <row r="21" spans="1:7" ht="12" thickBot="1">
      <c r="A21" s="62"/>
      <c r="B21" s="63" t="s">
        <v>385</v>
      </c>
      <c r="C21" s="63"/>
      <c r="D21" s="285">
        <v>30</v>
      </c>
      <c r="E21" s="51"/>
      <c r="F21" s="51"/>
      <c r="G21" s="50"/>
    </row>
    <row r="22" ht="12" thickBot="1"/>
    <row r="23" spans="1:9" ht="11.25">
      <c r="A23" s="19" t="s">
        <v>176</v>
      </c>
      <c r="B23" s="20" t="s">
        <v>798</v>
      </c>
      <c r="C23" s="52"/>
      <c r="D23" s="52"/>
      <c r="E23" s="52"/>
      <c r="F23" s="52" t="s">
        <v>799</v>
      </c>
      <c r="G23" s="52"/>
      <c r="H23" s="52"/>
      <c r="I23" s="53"/>
    </row>
    <row r="24" spans="1:9" ht="11.25">
      <c r="A24" s="57"/>
      <c r="B24" s="66" t="s">
        <v>284</v>
      </c>
      <c r="C24" s="67">
        <v>0.04</v>
      </c>
      <c r="D24" s="67">
        <v>0.05</v>
      </c>
      <c r="E24" s="67">
        <v>0.06</v>
      </c>
      <c r="F24" s="67">
        <v>0.07</v>
      </c>
      <c r="G24" s="67">
        <v>0.08</v>
      </c>
      <c r="H24" s="67">
        <v>0.09</v>
      </c>
      <c r="I24" s="68">
        <v>0.1</v>
      </c>
    </row>
    <row r="25" spans="1:9" ht="11.25">
      <c r="A25" s="57"/>
      <c r="B25" s="69">
        <v>1</v>
      </c>
      <c r="C25" s="65">
        <f aca="true" t="shared" si="0" ref="C25:I36">C$24/(1-(1+C$24)^-$B25)</f>
        <v>1.0399999999999978</v>
      </c>
      <c r="D25" s="65">
        <f t="shared" si="0"/>
        <v>1.049999999999999</v>
      </c>
      <c r="E25" s="124">
        <f t="shared" si="0"/>
        <v>1.059999999999998</v>
      </c>
      <c r="F25" s="65">
        <f t="shared" si="0"/>
        <v>1.07</v>
      </c>
      <c r="G25" s="65">
        <f t="shared" si="0"/>
        <v>1.0799999999999985</v>
      </c>
      <c r="H25" s="65">
        <f t="shared" si="0"/>
        <v>1.0899999999999992</v>
      </c>
      <c r="I25" s="70">
        <f t="shared" si="0"/>
        <v>1.0999999999999996</v>
      </c>
    </row>
    <row r="26" spans="1:9" ht="11.25">
      <c r="A26" s="57"/>
      <c r="B26" s="69">
        <v>2</v>
      </c>
      <c r="C26" s="65">
        <f t="shared" si="0"/>
        <v>0.5301960784313718</v>
      </c>
      <c r="D26" s="65">
        <f t="shared" si="0"/>
        <v>0.5378048780487802</v>
      </c>
      <c r="E26" s="124">
        <f t="shared" si="0"/>
        <v>0.5454368932038829</v>
      </c>
      <c r="F26" s="65">
        <f t="shared" si="0"/>
        <v>0.5530917874396133</v>
      </c>
      <c r="G26" s="65">
        <f t="shared" si="0"/>
        <v>0.5607692307692306</v>
      </c>
      <c r="H26" s="65">
        <f t="shared" si="0"/>
        <v>0.5684688995215307</v>
      </c>
      <c r="I26" s="70">
        <f t="shared" si="0"/>
        <v>0.5761904761904759</v>
      </c>
    </row>
    <row r="27" spans="1:9" ht="11.25">
      <c r="A27" s="57"/>
      <c r="B27" s="69">
        <v>3</v>
      </c>
      <c r="C27" s="65">
        <f t="shared" si="0"/>
        <v>0.3603485392106611</v>
      </c>
      <c r="D27" s="65">
        <f t="shared" si="0"/>
        <v>0.3672085646312449</v>
      </c>
      <c r="E27" s="124">
        <f t="shared" si="0"/>
        <v>0.374109812790551</v>
      </c>
      <c r="F27" s="65">
        <f t="shared" si="0"/>
        <v>0.3810516656816695</v>
      </c>
      <c r="G27" s="65">
        <f t="shared" si="0"/>
        <v>0.388033514046328</v>
      </c>
      <c r="H27" s="65">
        <f t="shared" si="0"/>
        <v>0.3950547573289404</v>
      </c>
      <c r="I27" s="70">
        <f t="shared" si="0"/>
        <v>0.4021148036253773</v>
      </c>
    </row>
    <row r="28" spans="1:9" ht="11.25">
      <c r="A28" s="57"/>
      <c r="B28" s="69">
        <v>5</v>
      </c>
      <c r="C28" s="65">
        <f t="shared" si="0"/>
        <v>0.22462711349303363</v>
      </c>
      <c r="D28" s="65">
        <f t="shared" si="0"/>
        <v>0.2309747981282681</v>
      </c>
      <c r="E28" s="124">
        <f t="shared" si="0"/>
        <v>0.23739640043118937</v>
      </c>
      <c r="F28" s="65">
        <f t="shared" si="0"/>
        <v>0.24389069444137404</v>
      </c>
      <c r="G28" s="65">
        <f t="shared" si="0"/>
        <v>0.2504564545668365</v>
      </c>
      <c r="H28" s="65">
        <f t="shared" si="0"/>
        <v>0.25709245695674476</v>
      </c>
      <c r="I28" s="70">
        <f t="shared" si="0"/>
        <v>0.26379748079474524</v>
      </c>
    </row>
    <row r="29" spans="1:9" ht="11.25">
      <c r="A29" s="57"/>
      <c r="B29" s="69">
        <v>10</v>
      </c>
      <c r="C29" s="65">
        <f t="shared" si="0"/>
        <v>0.12329094433013638</v>
      </c>
      <c r="D29" s="65">
        <f t="shared" si="0"/>
        <v>0.12950457496545667</v>
      </c>
      <c r="E29" s="124">
        <f t="shared" si="0"/>
        <v>0.13586795822038372</v>
      </c>
      <c r="F29" s="65">
        <f t="shared" si="0"/>
        <v>0.1423775027273647</v>
      </c>
      <c r="G29" s="65">
        <f t="shared" si="0"/>
        <v>0.14902948869707536</v>
      </c>
      <c r="H29" s="65">
        <f t="shared" si="0"/>
        <v>0.15582008990903373</v>
      </c>
      <c r="I29" s="70">
        <f t="shared" si="0"/>
        <v>0.16274539488251152</v>
      </c>
    </row>
    <row r="30" spans="1:9" ht="11.25">
      <c r="A30" s="57"/>
      <c r="B30" s="69">
        <v>15</v>
      </c>
      <c r="C30" s="65">
        <f t="shared" si="0"/>
        <v>0.08994110037097312</v>
      </c>
      <c r="D30" s="65">
        <f t="shared" si="0"/>
        <v>0.09634228760924438</v>
      </c>
      <c r="E30" s="124">
        <f t="shared" si="0"/>
        <v>0.10296276395531263</v>
      </c>
      <c r="F30" s="65">
        <f t="shared" si="0"/>
        <v>0.10979462470100652</v>
      </c>
      <c r="G30" s="65">
        <f t="shared" si="0"/>
        <v>0.11682954493602</v>
      </c>
      <c r="H30" s="65">
        <f t="shared" si="0"/>
        <v>0.12405888265031005</v>
      </c>
      <c r="I30" s="70">
        <f t="shared" si="0"/>
        <v>0.13147377688737216</v>
      </c>
    </row>
    <row r="31" spans="1:9" ht="11.25">
      <c r="A31" s="57"/>
      <c r="B31" s="69">
        <v>20</v>
      </c>
      <c r="C31" s="65">
        <f t="shared" si="0"/>
        <v>0.07358175032862883</v>
      </c>
      <c r="D31" s="65">
        <f t="shared" si="0"/>
        <v>0.08024258719069131</v>
      </c>
      <c r="E31" s="124">
        <f t="shared" si="0"/>
        <v>0.0871845569768514</v>
      </c>
      <c r="F31" s="65">
        <f t="shared" si="0"/>
        <v>0.0943929257432557</v>
      </c>
      <c r="G31" s="65">
        <f t="shared" si="0"/>
        <v>0.10185220882315059</v>
      </c>
      <c r="H31" s="65">
        <f t="shared" si="0"/>
        <v>0.10954647500822921</v>
      </c>
      <c r="I31" s="70">
        <f t="shared" si="0"/>
        <v>0.11745962477254576</v>
      </c>
    </row>
    <row r="32" spans="1:9" ht="11.25">
      <c r="A32" s="57"/>
      <c r="B32" s="69">
        <v>25</v>
      </c>
      <c r="C32" s="65">
        <f t="shared" si="0"/>
        <v>0.06401196278645456</v>
      </c>
      <c r="D32" s="65">
        <f t="shared" si="0"/>
        <v>0.07095245729922962</v>
      </c>
      <c r="E32" s="124">
        <f t="shared" si="0"/>
        <v>0.07822671821227395</v>
      </c>
      <c r="F32" s="65">
        <f t="shared" si="0"/>
        <v>0.08581051722066563</v>
      </c>
      <c r="G32" s="65">
        <f t="shared" si="0"/>
        <v>0.09367877905196811</v>
      </c>
      <c r="H32" s="65">
        <f t="shared" si="0"/>
        <v>0.10180625051857181</v>
      </c>
      <c r="I32" s="70">
        <f t="shared" si="0"/>
        <v>0.11016807219002082</v>
      </c>
    </row>
    <row r="33" spans="1:9" ht="11.25">
      <c r="A33" s="57"/>
      <c r="B33" s="69">
        <v>30</v>
      </c>
      <c r="C33" s="65">
        <f t="shared" si="0"/>
        <v>0.0578300991336613</v>
      </c>
      <c r="D33" s="65">
        <f t="shared" si="0"/>
        <v>0.0650514350802766</v>
      </c>
      <c r="E33" s="124">
        <f t="shared" si="0"/>
        <v>0.07264891149004721</v>
      </c>
      <c r="F33" s="65">
        <f t="shared" si="0"/>
        <v>0.0805864035111112</v>
      </c>
      <c r="G33" s="65">
        <f t="shared" si="0"/>
        <v>0.08882743338727227</v>
      </c>
      <c r="H33" s="65">
        <f t="shared" si="0"/>
        <v>0.0973363513908898</v>
      </c>
      <c r="I33" s="70">
        <f t="shared" si="0"/>
        <v>0.1060792482526339</v>
      </c>
    </row>
    <row r="34" spans="1:9" ht="11.25">
      <c r="A34" s="57"/>
      <c r="B34" s="69">
        <v>40</v>
      </c>
      <c r="C34" s="65">
        <f t="shared" si="0"/>
        <v>0.0505234893244222</v>
      </c>
      <c r="D34" s="65">
        <f t="shared" si="0"/>
        <v>0.058278161166035</v>
      </c>
      <c r="E34" s="124">
        <f t="shared" si="0"/>
        <v>0.0664615359206755</v>
      </c>
      <c r="F34" s="65">
        <f t="shared" si="0"/>
        <v>0.07500913887361033</v>
      </c>
      <c r="G34" s="65">
        <f t="shared" si="0"/>
        <v>0.08386016150058534</v>
      </c>
      <c r="H34" s="65">
        <f t="shared" si="0"/>
        <v>0.09295960922109704</v>
      </c>
      <c r="I34" s="70">
        <f t="shared" si="0"/>
        <v>0.10225941441436949</v>
      </c>
    </row>
    <row r="35" spans="1:9" ht="11.25">
      <c r="A35" s="57"/>
      <c r="B35" s="69">
        <v>50</v>
      </c>
      <c r="C35" s="65">
        <f t="shared" si="0"/>
        <v>0.04655020044954153</v>
      </c>
      <c r="D35" s="65">
        <f t="shared" si="0"/>
        <v>0.05477673548573647</v>
      </c>
      <c r="E35" s="124">
        <f t="shared" si="0"/>
        <v>0.06344428637386619</v>
      </c>
      <c r="F35" s="65">
        <f t="shared" si="0"/>
        <v>0.07245984953960767</v>
      </c>
      <c r="G35" s="65">
        <f t="shared" si="0"/>
        <v>0.08174285816161556</v>
      </c>
      <c r="H35" s="65">
        <f t="shared" si="0"/>
        <v>0.09122686808260393</v>
      </c>
      <c r="I35" s="70">
        <f t="shared" si="0"/>
        <v>0.10085917404611995</v>
      </c>
    </row>
    <row r="36" spans="1:9" ht="12" thickBot="1">
      <c r="A36" s="62"/>
      <c r="B36" s="71">
        <v>100</v>
      </c>
      <c r="C36" s="72">
        <f t="shared" si="0"/>
        <v>0.040808000037715626</v>
      </c>
      <c r="D36" s="72">
        <f t="shared" si="0"/>
        <v>0.050383138069511085</v>
      </c>
      <c r="E36" s="125">
        <f t="shared" si="0"/>
        <v>0.06017735628281293</v>
      </c>
      <c r="F36" s="72">
        <f t="shared" si="0"/>
        <v>0.07008076460306002</v>
      </c>
      <c r="G36" s="72">
        <f t="shared" si="0"/>
        <v>0.08003638412300075</v>
      </c>
      <c r="H36" s="72">
        <f t="shared" si="0"/>
        <v>0.09001628063239567</v>
      </c>
      <c r="I36" s="73">
        <f t="shared" si="0"/>
        <v>0.10000725709820668</v>
      </c>
    </row>
    <row r="37" ht="12" thickBot="1"/>
    <row r="38" spans="1:4" ht="11.25">
      <c r="A38" s="92" t="s">
        <v>146</v>
      </c>
      <c r="B38" s="90" t="s">
        <v>285</v>
      </c>
      <c r="C38" s="20"/>
      <c r="D38" s="132" t="s">
        <v>286</v>
      </c>
    </row>
    <row r="39" spans="1:4" ht="11.25">
      <c r="A39" s="54"/>
      <c r="B39" s="55"/>
      <c r="C39" s="55"/>
      <c r="D39" s="56" t="s">
        <v>0</v>
      </c>
    </row>
    <row r="40" spans="1:4" ht="11.25">
      <c r="A40" s="57"/>
      <c r="B40" s="122"/>
      <c r="C40" s="58"/>
      <c r="D40" s="134" t="s">
        <v>287</v>
      </c>
    </row>
    <row r="41" spans="1:4" ht="11.25">
      <c r="A41" s="57"/>
      <c r="B41" s="122" t="s">
        <v>288</v>
      </c>
      <c r="C41" s="58"/>
      <c r="D41" s="317">
        <v>1</v>
      </c>
    </row>
    <row r="42" spans="1:4" ht="11.25">
      <c r="A42" s="57"/>
      <c r="B42" s="213" t="s">
        <v>289</v>
      </c>
      <c r="C42" s="58"/>
      <c r="D42" s="319"/>
    </row>
    <row r="43" spans="1:4" ht="11.25">
      <c r="A43" s="57"/>
      <c r="B43" s="122" t="s">
        <v>290</v>
      </c>
      <c r="C43" s="58"/>
      <c r="D43" s="318">
        <v>0.39</v>
      </c>
    </row>
    <row r="44" spans="1:4" ht="11.25">
      <c r="A44" s="57"/>
      <c r="B44" s="122" t="s">
        <v>291</v>
      </c>
      <c r="C44" s="58"/>
      <c r="D44" s="318">
        <v>0.75</v>
      </c>
    </row>
    <row r="45" spans="1:4" ht="11.25">
      <c r="A45" s="57"/>
      <c r="B45" s="122" t="s">
        <v>292</v>
      </c>
      <c r="C45" s="58"/>
      <c r="D45" s="317">
        <v>0.34</v>
      </c>
    </row>
    <row r="46" spans="1:4" ht="12" thickBot="1">
      <c r="A46" s="62"/>
      <c r="B46" s="63"/>
      <c r="C46" s="63"/>
      <c r="D46" s="320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36" sqref="L36"/>
    </sheetView>
  </sheetViews>
  <sheetFormatPr defaultColWidth="12" defaultRowHeight="11.25"/>
  <cols>
    <col min="1" max="1" width="3.66015625" style="0" customWidth="1"/>
    <col min="2" max="2" width="19.33203125" style="0" customWidth="1"/>
    <col min="3" max="3" width="9.83203125" style="0" customWidth="1"/>
    <col min="4" max="4" width="19" style="3" bestFit="1" customWidth="1"/>
    <col min="5" max="5" width="12.83203125" style="0" bestFit="1" customWidth="1"/>
    <col min="6" max="6" width="16.33203125" style="5" bestFit="1" customWidth="1"/>
    <col min="7" max="7" width="15.33203125" style="5" bestFit="1" customWidth="1"/>
    <col min="8" max="8" width="11.33203125" style="0" bestFit="1" customWidth="1"/>
    <col min="9" max="9" width="9.83203125" style="0" customWidth="1"/>
    <col min="10" max="10" width="11" style="0" bestFit="1" customWidth="1"/>
    <col min="11" max="29" width="9.83203125" style="0" customWidth="1"/>
  </cols>
  <sheetData>
    <row r="1" spans="1:10" s="1" customFormat="1" ht="11.25">
      <c r="A1" s="19" t="s">
        <v>7</v>
      </c>
      <c r="B1" s="20" t="s">
        <v>800</v>
      </c>
      <c r="C1" s="21" t="s">
        <v>301</v>
      </c>
      <c r="D1" s="22" t="s">
        <v>280</v>
      </c>
      <c r="E1" s="23" t="s">
        <v>302</v>
      </c>
      <c r="F1" s="24" t="s">
        <v>822</v>
      </c>
      <c r="G1" s="24" t="s">
        <v>303</v>
      </c>
      <c r="H1" s="21" t="s">
        <v>304</v>
      </c>
      <c r="I1" s="21" t="s">
        <v>304</v>
      </c>
      <c r="J1" s="25" t="s">
        <v>8</v>
      </c>
    </row>
    <row r="2" spans="1:10" s="1" customFormat="1" ht="11.25">
      <c r="A2" s="26"/>
      <c r="B2" s="27" t="s">
        <v>801</v>
      </c>
      <c r="C2" s="28" t="s">
        <v>305</v>
      </c>
      <c r="D2" s="29" t="s">
        <v>306</v>
      </c>
      <c r="E2" s="30" t="s">
        <v>307</v>
      </c>
      <c r="F2" s="31" t="s">
        <v>9</v>
      </c>
      <c r="G2" s="31" t="s">
        <v>308</v>
      </c>
      <c r="H2" s="28" t="s">
        <v>309</v>
      </c>
      <c r="I2" s="28" t="s">
        <v>262</v>
      </c>
      <c r="J2" s="32"/>
    </row>
    <row r="3" spans="1:10" s="1" customFormat="1" ht="11.25">
      <c r="A3" s="33" t="s">
        <v>0</v>
      </c>
      <c r="B3" s="34" t="s">
        <v>802</v>
      </c>
      <c r="C3" s="7">
        <v>1800</v>
      </c>
      <c r="D3" s="8">
        <v>0.93</v>
      </c>
      <c r="E3" s="7">
        <v>480</v>
      </c>
      <c r="F3" s="9" t="s">
        <v>10</v>
      </c>
      <c r="G3" s="9" t="s">
        <v>11</v>
      </c>
      <c r="H3" s="7" t="s">
        <v>297</v>
      </c>
      <c r="I3" s="7" t="s">
        <v>297</v>
      </c>
      <c r="J3" s="35" t="s">
        <v>294</v>
      </c>
    </row>
    <row r="4" spans="1:10" s="1" customFormat="1" ht="11.25">
      <c r="A4" s="33"/>
      <c r="B4" s="36" t="s">
        <v>803</v>
      </c>
      <c r="C4" s="7">
        <v>1200</v>
      </c>
      <c r="D4" s="8">
        <v>0.35</v>
      </c>
      <c r="E4" s="7">
        <v>280</v>
      </c>
      <c r="F4" s="9">
        <v>10</v>
      </c>
      <c r="G4" s="9">
        <v>465</v>
      </c>
      <c r="H4" s="7" t="s">
        <v>294</v>
      </c>
      <c r="I4" s="7" t="s">
        <v>294</v>
      </c>
      <c r="J4" s="35" t="s">
        <v>297</v>
      </c>
    </row>
    <row r="5" spans="1:10" s="1" customFormat="1" ht="11.25">
      <c r="A5" s="33"/>
      <c r="B5" s="36" t="s">
        <v>804</v>
      </c>
      <c r="C5" s="7">
        <v>1400</v>
      </c>
      <c r="D5" s="8">
        <v>0.7</v>
      </c>
      <c r="E5" s="7">
        <v>325</v>
      </c>
      <c r="F5" s="9">
        <v>10</v>
      </c>
      <c r="G5" s="9">
        <v>160</v>
      </c>
      <c r="H5" s="7" t="s">
        <v>294</v>
      </c>
      <c r="I5" s="7" t="s">
        <v>294</v>
      </c>
      <c r="J5" s="35" t="s">
        <v>297</v>
      </c>
    </row>
    <row r="6" spans="1:10" s="1" customFormat="1" ht="11.25">
      <c r="A6" s="33"/>
      <c r="B6" s="36" t="s">
        <v>805</v>
      </c>
      <c r="C6" s="7">
        <v>2000</v>
      </c>
      <c r="D6" s="8">
        <v>1.4</v>
      </c>
      <c r="E6" s="7">
        <v>560</v>
      </c>
      <c r="F6" s="9" t="s">
        <v>12</v>
      </c>
      <c r="G6" s="9">
        <v>265</v>
      </c>
      <c r="H6" s="7" t="s">
        <v>294</v>
      </c>
      <c r="I6" s="7" t="s">
        <v>297</v>
      </c>
      <c r="J6" s="35" t="s">
        <v>295</v>
      </c>
    </row>
    <row r="7" spans="1:10" s="1" customFormat="1" ht="11.25">
      <c r="A7" s="33"/>
      <c r="B7" s="36" t="s">
        <v>806</v>
      </c>
      <c r="C7" s="7">
        <v>350</v>
      </c>
      <c r="D7" s="8">
        <v>0.07</v>
      </c>
      <c r="E7" s="7">
        <v>100</v>
      </c>
      <c r="F7" s="9">
        <v>5</v>
      </c>
      <c r="G7" s="9">
        <v>265</v>
      </c>
      <c r="H7" s="7" t="s">
        <v>294</v>
      </c>
      <c r="I7" s="7" t="s">
        <v>294</v>
      </c>
      <c r="J7" s="35" t="s">
        <v>297</v>
      </c>
    </row>
    <row r="8" spans="1:10" s="1" customFormat="1" ht="11.25">
      <c r="A8" s="33"/>
      <c r="B8" s="36" t="s">
        <v>807</v>
      </c>
      <c r="C8" s="7">
        <v>1100</v>
      </c>
      <c r="D8" s="8">
        <v>0.7</v>
      </c>
      <c r="E8" s="7">
        <v>440</v>
      </c>
      <c r="F8" s="9" t="s">
        <v>13</v>
      </c>
      <c r="G8" s="9"/>
      <c r="H8" s="7" t="s">
        <v>295</v>
      </c>
      <c r="I8" s="7" t="s">
        <v>294</v>
      </c>
      <c r="J8" s="35" t="s">
        <v>297</v>
      </c>
    </row>
    <row r="9" spans="1:10" s="1" customFormat="1" ht="11.25">
      <c r="A9" s="33"/>
      <c r="B9" s="36" t="s">
        <v>808</v>
      </c>
      <c r="C9" s="7">
        <v>2000</v>
      </c>
      <c r="D9" s="8">
        <v>1.4</v>
      </c>
      <c r="E9" s="7">
        <v>560</v>
      </c>
      <c r="F9" s="9" t="s">
        <v>12</v>
      </c>
      <c r="G9" s="9">
        <v>235</v>
      </c>
      <c r="H9" s="7" t="s">
        <v>294</v>
      </c>
      <c r="I9" s="7" t="s">
        <v>297</v>
      </c>
      <c r="J9" s="35" t="s">
        <v>295</v>
      </c>
    </row>
    <row r="10" spans="1:10" s="1" customFormat="1" ht="12" thickBot="1">
      <c r="A10" s="37"/>
      <c r="B10" s="38" t="s">
        <v>0</v>
      </c>
      <c r="C10" s="80"/>
      <c r="D10" s="81"/>
      <c r="E10" s="80"/>
      <c r="F10" s="82"/>
      <c r="G10" s="82"/>
      <c r="H10" s="80"/>
      <c r="I10" s="80"/>
      <c r="J10" s="83"/>
    </row>
    <row r="11" spans="1:10" s="1" customFormat="1" ht="11.25">
      <c r="A11" s="19" t="s">
        <v>14</v>
      </c>
      <c r="B11" s="90" t="s">
        <v>809</v>
      </c>
      <c r="C11" s="21" t="s">
        <v>301</v>
      </c>
      <c r="D11" s="22" t="s">
        <v>280</v>
      </c>
      <c r="E11" s="23" t="s">
        <v>302</v>
      </c>
      <c r="F11" s="24" t="s">
        <v>822</v>
      </c>
      <c r="G11" s="24" t="s">
        <v>303</v>
      </c>
      <c r="H11" s="21" t="s">
        <v>304</v>
      </c>
      <c r="I11" s="21" t="s">
        <v>304</v>
      </c>
      <c r="J11" s="25" t="s">
        <v>8</v>
      </c>
    </row>
    <row r="12" spans="1:10" s="1" customFormat="1" ht="11.25">
      <c r="A12" s="26"/>
      <c r="B12" s="27" t="s">
        <v>810</v>
      </c>
      <c r="C12" s="28" t="s">
        <v>305</v>
      </c>
      <c r="D12" s="29" t="s">
        <v>306</v>
      </c>
      <c r="E12" s="30" t="s">
        <v>307</v>
      </c>
      <c r="F12" s="31" t="s">
        <v>9</v>
      </c>
      <c r="G12" s="31" t="s">
        <v>308</v>
      </c>
      <c r="H12" s="28" t="s">
        <v>309</v>
      </c>
      <c r="I12" s="28" t="s">
        <v>262</v>
      </c>
      <c r="J12" s="32"/>
    </row>
    <row r="13" spans="1:10" s="1" customFormat="1" ht="11.25">
      <c r="A13" s="33" t="s">
        <v>0</v>
      </c>
      <c r="B13" s="36" t="s">
        <v>811</v>
      </c>
      <c r="C13" s="10">
        <v>2400</v>
      </c>
      <c r="D13" s="11">
        <v>2.1</v>
      </c>
      <c r="E13" s="10">
        <v>670</v>
      </c>
      <c r="F13" s="12" t="s">
        <v>15</v>
      </c>
      <c r="G13" s="12">
        <v>2770</v>
      </c>
      <c r="H13" s="7" t="s">
        <v>294</v>
      </c>
      <c r="I13" s="7" t="s">
        <v>297</v>
      </c>
      <c r="J13" s="35" t="s">
        <v>295</v>
      </c>
    </row>
    <row r="14" spans="1:10" s="1" customFormat="1" ht="11.25">
      <c r="A14" s="33"/>
      <c r="B14" s="36" t="s">
        <v>812</v>
      </c>
      <c r="C14" s="10">
        <v>2400</v>
      </c>
      <c r="D14" s="11">
        <v>2.1</v>
      </c>
      <c r="E14" s="10">
        <v>670</v>
      </c>
      <c r="F14" s="12" t="s">
        <v>16</v>
      </c>
      <c r="G14" s="12">
        <v>3200</v>
      </c>
      <c r="H14" s="7" t="s">
        <v>294</v>
      </c>
      <c r="I14" s="7" t="s">
        <v>297</v>
      </c>
      <c r="J14" s="35" t="s">
        <v>295</v>
      </c>
    </row>
    <row r="15" spans="1:10" s="1" customFormat="1" ht="11.25">
      <c r="A15" s="33"/>
      <c r="B15" s="36" t="s">
        <v>810</v>
      </c>
      <c r="C15" s="10">
        <v>1800</v>
      </c>
      <c r="D15" s="11">
        <v>1.3</v>
      </c>
      <c r="E15" s="10">
        <v>505</v>
      </c>
      <c r="F15" s="12">
        <v>100</v>
      </c>
      <c r="G15" s="12">
        <v>1010</v>
      </c>
      <c r="H15" s="7" t="s">
        <v>294</v>
      </c>
      <c r="I15" s="7" t="s">
        <v>294</v>
      </c>
      <c r="J15" s="35" t="s">
        <v>295</v>
      </c>
    </row>
    <row r="16" spans="1:10" s="1" customFormat="1" ht="11.25">
      <c r="A16" s="33"/>
      <c r="B16" s="36" t="s">
        <v>813</v>
      </c>
      <c r="C16" s="10">
        <v>600</v>
      </c>
      <c r="D16" s="11">
        <v>0.19</v>
      </c>
      <c r="E16" s="10">
        <v>170</v>
      </c>
      <c r="F16" s="12" t="s">
        <v>17</v>
      </c>
      <c r="G16" s="12">
        <v>625</v>
      </c>
      <c r="H16" s="7" t="s">
        <v>294</v>
      </c>
      <c r="I16" s="7" t="s">
        <v>297</v>
      </c>
      <c r="J16" s="35" t="s">
        <v>295</v>
      </c>
    </row>
    <row r="17" spans="1:10" s="1" customFormat="1" ht="12" thickBot="1">
      <c r="A17" s="33"/>
      <c r="B17" s="36"/>
      <c r="C17" s="84"/>
      <c r="D17" s="85"/>
      <c r="E17" s="84"/>
      <c r="F17" s="86"/>
      <c r="G17" s="86"/>
      <c r="H17" s="80"/>
      <c r="I17" s="80"/>
      <c r="J17" s="83"/>
    </row>
    <row r="18" spans="1:10" s="1" customFormat="1" ht="11.25">
      <c r="A18" s="19" t="s">
        <v>18</v>
      </c>
      <c r="B18" s="90" t="s">
        <v>814</v>
      </c>
      <c r="C18" s="21" t="s">
        <v>301</v>
      </c>
      <c r="D18" s="22" t="s">
        <v>280</v>
      </c>
      <c r="E18" s="23" t="s">
        <v>302</v>
      </c>
      <c r="F18" s="24" t="s">
        <v>822</v>
      </c>
      <c r="G18" s="24" t="s">
        <v>303</v>
      </c>
      <c r="H18" s="21" t="s">
        <v>304</v>
      </c>
      <c r="I18" s="21" t="s">
        <v>304</v>
      </c>
      <c r="J18" s="25" t="s">
        <v>8</v>
      </c>
    </row>
    <row r="19" spans="1:10" s="1" customFormat="1" ht="11.25">
      <c r="A19" s="26"/>
      <c r="B19" s="27" t="s">
        <v>815</v>
      </c>
      <c r="C19" s="28" t="s">
        <v>305</v>
      </c>
      <c r="D19" s="29" t="s">
        <v>306</v>
      </c>
      <c r="E19" s="30" t="s">
        <v>307</v>
      </c>
      <c r="F19" s="31" t="s">
        <v>9</v>
      </c>
      <c r="G19" s="31" t="s">
        <v>308</v>
      </c>
      <c r="H19" s="28" t="s">
        <v>309</v>
      </c>
      <c r="I19" s="28" t="s">
        <v>262</v>
      </c>
      <c r="J19" s="32"/>
    </row>
    <row r="20" spans="1:10" s="1" customFormat="1" ht="11.25">
      <c r="A20" s="33"/>
      <c r="B20" s="36" t="s">
        <v>369</v>
      </c>
      <c r="C20" s="10">
        <v>2000</v>
      </c>
      <c r="D20" s="11">
        <v>0.6</v>
      </c>
      <c r="E20" s="10">
        <v>560</v>
      </c>
      <c r="F20" s="12">
        <v>50</v>
      </c>
      <c r="G20" s="12"/>
      <c r="H20" s="7" t="s">
        <v>294</v>
      </c>
      <c r="I20" s="7" t="s">
        <v>294</v>
      </c>
      <c r="J20" s="35" t="s">
        <v>297</v>
      </c>
    </row>
    <row r="21" spans="1:10" s="1" customFormat="1" ht="11.25">
      <c r="A21" s="33"/>
      <c r="B21" s="36" t="s">
        <v>816</v>
      </c>
      <c r="C21" s="10">
        <v>900</v>
      </c>
      <c r="D21" s="11">
        <v>0.21</v>
      </c>
      <c r="E21" s="10">
        <v>270</v>
      </c>
      <c r="F21" s="12">
        <v>8</v>
      </c>
      <c r="G21" s="12">
        <v>760</v>
      </c>
      <c r="H21" s="7" t="s">
        <v>294</v>
      </c>
      <c r="I21" s="7" t="s">
        <v>294</v>
      </c>
      <c r="J21" s="35" t="s">
        <v>297</v>
      </c>
    </row>
    <row r="22" spans="1:10" s="1" customFormat="1" ht="11.25">
      <c r="A22" s="33"/>
      <c r="B22" s="36" t="s">
        <v>817</v>
      </c>
      <c r="C22" s="10">
        <v>360</v>
      </c>
      <c r="D22" s="11">
        <v>0.093</v>
      </c>
      <c r="E22" s="10">
        <v>210</v>
      </c>
      <c r="F22" s="12" t="s">
        <v>10</v>
      </c>
      <c r="G22" s="12"/>
      <c r="H22" s="7" t="s">
        <v>297</v>
      </c>
      <c r="I22" s="7" t="s">
        <v>297</v>
      </c>
      <c r="J22" s="35" t="s">
        <v>294</v>
      </c>
    </row>
    <row r="23" spans="1:10" s="1" customFormat="1" ht="11.25">
      <c r="A23" s="33"/>
      <c r="B23" s="36" t="s">
        <v>818</v>
      </c>
      <c r="C23" s="10">
        <v>1000</v>
      </c>
      <c r="D23" s="11">
        <v>0.17</v>
      </c>
      <c r="E23" s="10">
        <v>580</v>
      </c>
      <c r="F23" s="12">
        <v>70</v>
      </c>
      <c r="G23" s="12">
        <v>650</v>
      </c>
      <c r="H23" s="7" t="s">
        <v>294</v>
      </c>
      <c r="I23" s="7" t="s">
        <v>295</v>
      </c>
      <c r="J23" s="35" t="s">
        <v>294</v>
      </c>
    </row>
    <row r="24" spans="1:10" s="1" customFormat="1" ht="11.25">
      <c r="A24" s="33"/>
      <c r="B24" s="36" t="s">
        <v>293</v>
      </c>
      <c r="C24" s="10">
        <v>800</v>
      </c>
      <c r="D24" s="11">
        <v>0.17</v>
      </c>
      <c r="E24" s="10">
        <v>350</v>
      </c>
      <c r="F24" s="12" t="s">
        <v>19</v>
      </c>
      <c r="G24" s="12">
        <v>800</v>
      </c>
      <c r="H24" s="7" t="s">
        <v>294</v>
      </c>
      <c r="I24" s="7" t="s">
        <v>295</v>
      </c>
      <c r="J24" s="35" t="s">
        <v>294</v>
      </c>
    </row>
    <row r="25" spans="1:10" s="1" customFormat="1" ht="11.25">
      <c r="A25" s="33"/>
      <c r="B25" s="36" t="s">
        <v>296</v>
      </c>
      <c r="C25" s="10">
        <v>1250</v>
      </c>
      <c r="D25" s="11">
        <v>0.2</v>
      </c>
      <c r="E25" s="10">
        <v>485</v>
      </c>
      <c r="F25" s="12"/>
      <c r="G25" s="12">
        <v>800</v>
      </c>
      <c r="H25" s="7" t="s">
        <v>294</v>
      </c>
      <c r="I25" s="7" t="s">
        <v>297</v>
      </c>
      <c r="J25" s="35" t="s">
        <v>294</v>
      </c>
    </row>
    <row r="26" spans="1:10" s="1" customFormat="1" ht="11.25">
      <c r="A26" s="33"/>
      <c r="B26" s="36" t="s">
        <v>298</v>
      </c>
      <c r="C26" s="10">
        <v>800</v>
      </c>
      <c r="D26" s="11">
        <v>0.15</v>
      </c>
      <c r="E26" s="10">
        <v>350</v>
      </c>
      <c r="F26" s="12" t="s">
        <v>20</v>
      </c>
      <c r="G26" s="12"/>
      <c r="H26" s="7" t="s">
        <v>294</v>
      </c>
      <c r="I26" s="7" t="s">
        <v>294</v>
      </c>
      <c r="J26" s="35" t="s">
        <v>294</v>
      </c>
    </row>
    <row r="27" spans="1:10" s="1" customFormat="1" ht="11.25">
      <c r="A27" s="33"/>
      <c r="B27" s="36" t="s">
        <v>299</v>
      </c>
      <c r="C27" s="10">
        <v>600</v>
      </c>
      <c r="D27" s="11">
        <v>0.13</v>
      </c>
      <c r="E27" s="10">
        <v>350</v>
      </c>
      <c r="F27" s="12">
        <v>40</v>
      </c>
      <c r="G27" s="12">
        <v>470</v>
      </c>
      <c r="H27" s="7" t="s">
        <v>297</v>
      </c>
      <c r="I27" s="7" t="s">
        <v>297</v>
      </c>
      <c r="J27" s="35" t="s">
        <v>295</v>
      </c>
    </row>
    <row r="28" spans="1:10" s="1" customFormat="1" ht="12" thickBot="1">
      <c r="A28" s="37"/>
      <c r="B28" s="39" t="s">
        <v>0</v>
      </c>
      <c r="C28" s="80"/>
      <c r="D28" s="80"/>
      <c r="E28" s="80"/>
      <c r="F28" s="80"/>
      <c r="G28" s="80"/>
      <c r="H28" s="80"/>
      <c r="I28" s="80"/>
      <c r="J28" s="83"/>
    </row>
    <row r="29" spans="1:10" s="1" customFormat="1" ht="11.25">
      <c r="A29" s="19" t="s">
        <v>21</v>
      </c>
      <c r="B29" s="90" t="s">
        <v>300</v>
      </c>
      <c r="C29" s="21" t="s">
        <v>301</v>
      </c>
      <c r="D29" s="22" t="s">
        <v>280</v>
      </c>
      <c r="E29" s="23" t="s">
        <v>302</v>
      </c>
      <c r="F29" s="24" t="s">
        <v>822</v>
      </c>
      <c r="G29" s="24" t="s">
        <v>303</v>
      </c>
      <c r="H29" s="21" t="s">
        <v>304</v>
      </c>
      <c r="I29" s="21" t="s">
        <v>304</v>
      </c>
      <c r="J29" s="25" t="s">
        <v>8</v>
      </c>
    </row>
    <row r="30" spans="1:10" s="1" customFormat="1" ht="11.25">
      <c r="A30" s="26"/>
      <c r="B30" s="27" t="s">
        <v>0</v>
      </c>
      <c r="C30" s="28" t="s">
        <v>305</v>
      </c>
      <c r="D30" s="29" t="s">
        <v>306</v>
      </c>
      <c r="E30" s="30" t="s">
        <v>307</v>
      </c>
      <c r="F30" s="31" t="s">
        <v>9</v>
      </c>
      <c r="G30" s="31" t="s">
        <v>308</v>
      </c>
      <c r="H30" s="28" t="s">
        <v>309</v>
      </c>
      <c r="I30" s="28" t="s">
        <v>262</v>
      </c>
      <c r="J30" s="32"/>
    </row>
    <row r="31" spans="1:10" s="1" customFormat="1" ht="11.25">
      <c r="A31" s="33"/>
      <c r="B31" s="36" t="s">
        <v>310</v>
      </c>
      <c r="C31" s="10">
        <v>1800</v>
      </c>
      <c r="D31" s="11">
        <v>0.93</v>
      </c>
      <c r="E31" s="10">
        <v>505</v>
      </c>
      <c r="F31" s="12" t="s">
        <v>22</v>
      </c>
      <c r="G31" s="12" t="s">
        <v>23</v>
      </c>
      <c r="H31" s="7" t="s">
        <v>297</v>
      </c>
      <c r="I31" s="7" t="s">
        <v>297</v>
      </c>
      <c r="J31" s="35" t="s">
        <v>295</v>
      </c>
    </row>
    <row r="32" spans="1:10" s="1" customFormat="1" ht="11.25">
      <c r="A32" s="33"/>
      <c r="B32" s="36" t="s">
        <v>311</v>
      </c>
      <c r="C32" s="10">
        <v>800</v>
      </c>
      <c r="D32" s="11">
        <v>0.25</v>
      </c>
      <c r="E32" s="10">
        <v>220</v>
      </c>
      <c r="F32" s="12">
        <v>2</v>
      </c>
      <c r="G32" s="12" t="s">
        <v>11</v>
      </c>
      <c r="H32" s="7" t="s">
        <v>297</v>
      </c>
      <c r="I32" s="7" t="s">
        <v>297</v>
      </c>
      <c r="J32" s="35" t="s">
        <v>295</v>
      </c>
    </row>
    <row r="33" spans="1:10" s="1" customFormat="1" ht="11.25">
      <c r="A33" s="33"/>
      <c r="B33" s="36" t="s">
        <v>312</v>
      </c>
      <c r="C33" s="10">
        <v>2000</v>
      </c>
      <c r="D33" s="11">
        <v>0.96</v>
      </c>
      <c r="E33" s="10">
        <v>560</v>
      </c>
      <c r="F33" s="12" t="s">
        <v>24</v>
      </c>
      <c r="G33" s="12">
        <v>1750</v>
      </c>
      <c r="H33" s="7" t="s">
        <v>294</v>
      </c>
      <c r="I33" s="7" t="s">
        <v>297</v>
      </c>
      <c r="J33" s="35" t="s">
        <v>295</v>
      </c>
    </row>
    <row r="34" spans="1:10" s="1" customFormat="1" ht="11.25">
      <c r="A34" s="33"/>
      <c r="B34" s="36" t="s">
        <v>314</v>
      </c>
      <c r="C34" s="10">
        <v>1000</v>
      </c>
      <c r="D34" s="11">
        <v>0.45</v>
      </c>
      <c r="E34" s="10">
        <v>260</v>
      </c>
      <c r="F34" s="12" t="s">
        <v>17</v>
      </c>
      <c r="G34" s="12">
        <v>1040</v>
      </c>
      <c r="H34" s="7" t="s">
        <v>294</v>
      </c>
      <c r="I34" s="7" t="s">
        <v>297</v>
      </c>
      <c r="J34" s="35" t="s">
        <v>295</v>
      </c>
    </row>
    <row r="35" spans="1:10" s="1" customFormat="1" ht="11.25">
      <c r="A35" s="33"/>
      <c r="B35" s="36" t="s">
        <v>313</v>
      </c>
      <c r="C35" s="10">
        <v>700</v>
      </c>
      <c r="D35" s="316" t="s">
        <v>209</v>
      </c>
      <c r="E35" s="10">
        <v>180</v>
      </c>
      <c r="F35" s="12">
        <v>4</v>
      </c>
      <c r="G35" s="12">
        <v>595</v>
      </c>
      <c r="H35" s="7" t="s">
        <v>295</v>
      </c>
      <c r="I35" s="7" t="s">
        <v>294</v>
      </c>
      <c r="J35" s="35" t="s">
        <v>295</v>
      </c>
    </row>
    <row r="36" spans="1:10" s="1" customFormat="1" ht="11.25">
      <c r="A36" s="33"/>
      <c r="B36" s="36" t="s">
        <v>315</v>
      </c>
      <c r="C36" s="10">
        <v>2000</v>
      </c>
      <c r="D36" s="11">
        <v>1.1</v>
      </c>
      <c r="E36" s="10">
        <v>520</v>
      </c>
      <c r="F36" s="12" t="s">
        <v>25</v>
      </c>
      <c r="G36" s="12">
        <v>435</v>
      </c>
      <c r="H36" s="7" t="s">
        <v>294</v>
      </c>
      <c r="I36" s="7" t="s">
        <v>297</v>
      </c>
      <c r="J36" s="35" t="s">
        <v>295</v>
      </c>
    </row>
    <row r="37" spans="1:10" s="1" customFormat="1" ht="11.25">
      <c r="A37" s="33"/>
      <c r="B37" s="36" t="s">
        <v>316</v>
      </c>
      <c r="C37" s="10">
        <v>1400</v>
      </c>
      <c r="D37" s="11">
        <v>0.7</v>
      </c>
      <c r="E37" s="10">
        <v>365</v>
      </c>
      <c r="F37" s="12" t="s">
        <v>17</v>
      </c>
      <c r="G37" s="12">
        <v>340</v>
      </c>
      <c r="H37" s="7" t="s">
        <v>294</v>
      </c>
      <c r="I37" s="7" t="s">
        <v>297</v>
      </c>
      <c r="J37" s="35" t="s">
        <v>295</v>
      </c>
    </row>
    <row r="38" spans="1:10" s="1" customFormat="1" ht="11.25">
      <c r="A38" s="33"/>
      <c r="B38" s="36" t="s">
        <v>317</v>
      </c>
      <c r="C38" s="10">
        <v>800</v>
      </c>
      <c r="D38" s="11">
        <v>0.29</v>
      </c>
      <c r="E38" s="10">
        <v>230</v>
      </c>
      <c r="F38" s="12" t="s">
        <v>17</v>
      </c>
      <c r="G38" s="12">
        <v>720</v>
      </c>
      <c r="H38" s="7" t="s">
        <v>294</v>
      </c>
      <c r="I38" s="7" t="s">
        <v>297</v>
      </c>
      <c r="J38" s="35" t="s">
        <v>294</v>
      </c>
    </row>
    <row r="39" spans="1:10" s="1" customFormat="1" ht="11.25">
      <c r="A39" s="33"/>
      <c r="B39" s="36" t="s">
        <v>318</v>
      </c>
      <c r="C39" s="10">
        <v>500</v>
      </c>
      <c r="D39" s="11">
        <v>0.22</v>
      </c>
      <c r="E39" s="10">
        <v>145</v>
      </c>
      <c r="F39" s="12" t="s">
        <v>17</v>
      </c>
      <c r="G39" s="12">
        <v>540</v>
      </c>
      <c r="H39" s="7" t="s">
        <v>294</v>
      </c>
      <c r="I39" s="7" t="s">
        <v>297</v>
      </c>
      <c r="J39" s="35" t="s">
        <v>294</v>
      </c>
    </row>
    <row r="40" spans="1:10" s="1" customFormat="1" ht="11.25">
      <c r="A40" s="33"/>
      <c r="B40" s="36" t="s">
        <v>319</v>
      </c>
      <c r="C40" s="10">
        <v>1200</v>
      </c>
      <c r="D40" s="11">
        <v>0.6</v>
      </c>
      <c r="E40" s="10">
        <v>335</v>
      </c>
      <c r="F40" s="12" t="s">
        <v>17</v>
      </c>
      <c r="G40" s="12">
        <v>200</v>
      </c>
      <c r="H40" s="7" t="s">
        <v>294</v>
      </c>
      <c r="I40" s="7" t="s">
        <v>297</v>
      </c>
      <c r="J40" s="35" t="s">
        <v>295</v>
      </c>
    </row>
    <row r="41" spans="1:10" s="1" customFormat="1" ht="11.25">
      <c r="A41" s="33"/>
      <c r="B41" s="36" t="s">
        <v>320</v>
      </c>
      <c r="C41" s="10">
        <v>700</v>
      </c>
      <c r="D41" s="11">
        <v>0.35</v>
      </c>
      <c r="E41" s="10">
        <v>200</v>
      </c>
      <c r="F41" s="12" t="s">
        <v>17</v>
      </c>
      <c r="G41" s="12">
        <v>200</v>
      </c>
      <c r="H41" s="7" t="s">
        <v>294</v>
      </c>
      <c r="I41" s="7" t="s">
        <v>297</v>
      </c>
      <c r="J41" s="35" t="s">
        <v>295</v>
      </c>
    </row>
    <row r="42" spans="1:10" s="1" customFormat="1" ht="11.25">
      <c r="A42" s="33"/>
      <c r="B42" s="36" t="s">
        <v>321</v>
      </c>
      <c r="C42" s="10">
        <v>600</v>
      </c>
      <c r="D42" s="11">
        <v>0.22</v>
      </c>
      <c r="E42" s="10">
        <v>170</v>
      </c>
      <c r="F42" s="12" t="s">
        <v>17</v>
      </c>
      <c r="G42" s="12">
        <v>180</v>
      </c>
      <c r="H42" s="7" t="s">
        <v>294</v>
      </c>
      <c r="I42" s="7" t="s">
        <v>297</v>
      </c>
      <c r="J42" s="35" t="s">
        <v>295</v>
      </c>
    </row>
    <row r="43" spans="1:10" s="1" customFormat="1" ht="12" thickBot="1">
      <c r="A43" s="37"/>
      <c r="B43" s="39" t="s">
        <v>0</v>
      </c>
      <c r="C43" s="80"/>
      <c r="D43" s="80"/>
      <c r="E43" s="80"/>
      <c r="F43" s="80"/>
      <c r="G43" s="80"/>
      <c r="H43" s="80"/>
      <c r="I43" s="80"/>
      <c r="J43" s="83"/>
    </row>
    <row r="44" spans="1:10" s="1" customFormat="1" ht="11.25">
      <c r="A44" s="19" t="s">
        <v>26</v>
      </c>
      <c r="B44" s="90" t="s">
        <v>322</v>
      </c>
      <c r="C44" s="21" t="s">
        <v>301</v>
      </c>
      <c r="D44" s="22" t="s">
        <v>280</v>
      </c>
      <c r="E44" s="23" t="s">
        <v>302</v>
      </c>
      <c r="F44" s="24" t="s">
        <v>822</v>
      </c>
      <c r="G44" s="24" t="s">
        <v>303</v>
      </c>
      <c r="H44" s="21" t="s">
        <v>304</v>
      </c>
      <c r="I44" s="21" t="s">
        <v>304</v>
      </c>
      <c r="J44" s="25" t="s">
        <v>8</v>
      </c>
    </row>
    <row r="45" spans="1:10" s="1" customFormat="1" ht="11.25">
      <c r="A45" s="26"/>
      <c r="B45" s="27" t="s">
        <v>0</v>
      </c>
      <c r="C45" s="28" t="s">
        <v>305</v>
      </c>
      <c r="D45" s="29" t="s">
        <v>306</v>
      </c>
      <c r="E45" s="30" t="s">
        <v>307</v>
      </c>
      <c r="F45" s="31" t="s">
        <v>9</v>
      </c>
      <c r="G45" s="31" t="s">
        <v>308</v>
      </c>
      <c r="H45" s="28" t="s">
        <v>309</v>
      </c>
      <c r="I45" s="28" t="s">
        <v>262</v>
      </c>
      <c r="J45" s="32"/>
    </row>
    <row r="46" spans="1:10" s="1" customFormat="1" ht="11.25">
      <c r="A46" s="33"/>
      <c r="B46" s="36" t="s">
        <v>323</v>
      </c>
      <c r="C46" s="10">
        <v>200</v>
      </c>
      <c r="D46" s="13">
        <v>0.045</v>
      </c>
      <c r="E46" s="10">
        <v>100</v>
      </c>
      <c r="F46" s="12">
        <v>5</v>
      </c>
      <c r="G46" s="12"/>
      <c r="H46" s="7" t="s">
        <v>297</v>
      </c>
      <c r="I46" s="7" t="s">
        <v>297</v>
      </c>
      <c r="J46" s="35" t="s">
        <v>297</v>
      </c>
    </row>
    <row r="47" spans="1:10" s="1" customFormat="1" ht="11.25">
      <c r="A47" s="33"/>
      <c r="B47" s="36" t="s">
        <v>324</v>
      </c>
      <c r="C47" s="10">
        <v>75</v>
      </c>
      <c r="D47" s="13">
        <v>0.04</v>
      </c>
      <c r="E47" s="10">
        <v>16</v>
      </c>
      <c r="F47" s="12">
        <v>1</v>
      </c>
      <c r="G47" s="12"/>
      <c r="H47" s="7" t="s">
        <v>297</v>
      </c>
      <c r="I47" s="7" t="s">
        <v>297</v>
      </c>
      <c r="J47" s="35" t="s">
        <v>295</v>
      </c>
    </row>
    <row r="48" spans="1:10" s="1" customFormat="1" ht="11.25">
      <c r="A48" s="33"/>
      <c r="B48" s="36" t="s">
        <v>325</v>
      </c>
      <c r="C48" s="10">
        <v>120</v>
      </c>
      <c r="D48" s="13">
        <v>0.045</v>
      </c>
      <c r="E48" s="10">
        <v>62</v>
      </c>
      <c r="F48" s="12">
        <v>10</v>
      </c>
      <c r="G48" s="12"/>
      <c r="H48" s="7" t="s">
        <v>294</v>
      </c>
      <c r="I48" s="7" t="s">
        <v>294</v>
      </c>
      <c r="J48" s="35" t="s">
        <v>297</v>
      </c>
    </row>
    <row r="49" spans="1:10" s="1" customFormat="1" ht="11.25">
      <c r="A49" s="33"/>
      <c r="B49" s="36" t="s">
        <v>326</v>
      </c>
      <c r="C49" s="10">
        <v>80</v>
      </c>
      <c r="D49" s="14">
        <v>0.04</v>
      </c>
      <c r="E49" s="10">
        <v>32</v>
      </c>
      <c r="F49" s="12">
        <v>1</v>
      </c>
      <c r="G49" s="12">
        <v>270</v>
      </c>
      <c r="H49" s="7" t="s">
        <v>295</v>
      </c>
      <c r="I49" s="7" t="s">
        <v>295</v>
      </c>
      <c r="J49" s="35" t="s">
        <v>297</v>
      </c>
    </row>
    <row r="50" spans="1:10" s="1" customFormat="1" ht="11.25">
      <c r="A50" s="33"/>
      <c r="B50" s="36" t="s">
        <v>327</v>
      </c>
      <c r="C50" s="9">
        <v>130</v>
      </c>
      <c r="D50" s="15">
        <v>0.05</v>
      </c>
      <c r="E50" s="9">
        <v>30</v>
      </c>
      <c r="F50" s="9">
        <v>1000</v>
      </c>
      <c r="G50" s="9">
        <v>320</v>
      </c>
      <c r="H50" s="16" t="s">
        <v>294</v>
      </c>
      <c r="I50" s="16" t="s">
        <v>297</v>
      </c>
      <c r="J50" s="40" t="s">
        <v>295</v>
      </c>
    </row>
    <row r="51" spans="1:10" s="1" customFormat="1" ht="11.25">
      <c r="A51" s="37"/>
      <c r="B51" s="34" t="s">
        <v>328</v>
      </c>
      <c r="C51" s="9" t="s">
        <v>27</v>
      </c>
      <c r="D51" s="15">
        <v>0.03</v>
      </c>
      <c r="E51" s="9" t="s">
        <v>28</v>
      </c>
      <c r="F51" s="9" t="s">
        <v>29</v>
      </c>
      <c r="G51" s="9">
        <v>1585</v>
      </c>
      <c r="H51" s="16" t="s">
        <v>295</v>
      </c>
      <c r="I51" s="16" t="s">
        <v>294</v>
      </c>
      <c r="J51" s="40" t="s">
        <v>297</v>
      </c>
    </row>
    <row r="52" spans="1:10" s="1" customFormat="1" ht="11.25">
      <c r="A52" s="37"/>
      <c r="B52" s="34" t="s">
        <v>329</v>
      </c>
      <c r="C52" s="9">
        <v>30</v>
      </c>
      <c r="D52" s="15">
        <v>0.025</v>
      </c>
      <c r="E52" s="9">
        <v>12</v>
      </c>
      <c r="F52" s="9" t="s">
        <v>29</v>
      </c>
      <c r="G52" s="9">
        <v>1585</v>
      </c>
      <c r="H52" s="16" t="s">
        <v>295</v>
      </c>
      <c r="I52" s="16" t="s">
        <v>294</v>
      </c>
      <c r="J52" s="40" t="s">
        <v>297</v>
      </c>
    </row>
    <row r="53" spans="1:10" s="1" customFormat="1" ht="11.25">
      <c r="A53" s="37"/>
      <c r="B53" s="34" t="s">
        <v>330</v>
      </c>
      <c r="C53" s="9">
        <v>30</v>
      </c>
      <c r="D53" s="15">
        <v>0.035</v>
      </c>
      <c r="E53" s="9">
        <v>12</v>
      </c>
      <c r="F53" s="9" t="s">
        <v>30</v>
      </c>
      <c r="G53" s="9">
        <v>695</v>
      </c>
      <c r="H53" s="16" t="s">
        <v>295</v>
      </c>
      <c r="I53" s="16" t="s">
        <v>294</v>
      </c>
      <c r="J53" s="40" t="s">
        <v>297</v>
      </c>
    </row>
    <row r="54" spans="1:10" s="1" customFormat="1" ht="11.25">
      <c r="A54" s="37"/>
      <c r="B54" s="34" t="s">
        <v>331</v>
      </c>
      <c r="C54" s="9">
        <v>40</v>
      </c>
      <c r="D54" s="15">
        <v>0.035</v>
      </c>
      <c r="E54" s="9">
        <v>16</v>
      </c>
      <c r="F54" s="9" t="s">
        <v>31</v>
      </c>
      <c r="G54" s="9">
        <v>695</v>
      </c>
      <c r="H54" s="16" t="s">
        <v>295</v>
      </c>
      <c r="I54" s="16" t="s">
        <v>294</v>
      </c>
      <c r="J54" s="40" t="s">
        <v>297</v>
      </c>
    </row>
    <row r="55" spans="1:10" s="1" customFormat="1" ht="11.25">
      <c r="A55" s="37"/>
      <c r="B55" s="34" t="s">
        <v>332</v>
      </c>
      <c r="C55" s="9" t="s">
        <v>32</v>
      </c>
      <c r="D55" s="15">
        <v>0.045</v>
      </c>
      <c r="E55" s="9" t="s">
        <v>33</v>
      </c>
      <c r="F55" s="9" t="s">
        <v>34</v>
      </c>
      <c r="G55" s="9" t="s">
        <v>35</v>
      </c>
      <c r="H55" s="16" t="s">
        <v>297</v>
      </c>
      <c r="I55" s="16" t="s">
        <v>297</v>
      </c>
      <c r="J55" s="40" t="s">
        <v>295</v>
      </c>
    </row>
    <row r="56" spans="1:10" s="1" customFormat="1" ht="12" thickBot="1">
      <c r="A56" s="286"/>
      <c r="B56" s="287"/>
      <c r="C56" s="288"/>
      <c r="D56" s="289"/>
      <c r="E56" s="288"/>
      <c r="F56" s="288"/>
      <c r="G56" s="288"/>
      <c r="H56" s="290"/>
      <c r="I56" s="290"/>
      <c r="J56" s="291"/>
    </row>
    <row r="57" spans="1:10" s="1" customFormat="1" ht="11.25">
      <c r="A57" s="19" t="s">
        <v>36</v>
      </c>
      <c r="B57" s="90" t="s">
        <v>333</v>
      </c>
      <c r="C57" s="21" t="s">
        <v>301</v>
      </c>
      <c r="D57" s="22" t="s">
        <v>280</v>
      </c>
      <c r="E57" s="23" t="s">
        <v>302</v>
      </c>
      <c r="F57" s="24" t="s">
        <v>822</v>
      </c>
      <c r="G57" s="24" t="s">
        <v>303</v>
      </c>
      <c r="H57" s="21" t="s">
        <v>304</v>
      </c>
      <c r="I57" s="21" t="s">
        <v>304</v>
      </c>
      <c r="J57" s="25" t="s">
        <v>8</v>
      </c>
    </row>
    <row r="58" spans="1:10" s="1" customFormat="1" ht="11.25">
      <c r="A58" s="26"/>
      <c r="B58" s="27" t="s">
        <v>0</v>
      </c>
      <c r="C58" s="28" t="s">
        <v>305</v>
      </c>
      <c r="D58" s="29" t="s">
        <v>306</v>
      </c>
      <c r="E58" s="30" t="s">
        <v>307</v>
      </c>
      <c r="F58" s="31" t="s">
        <v>9</v>
      </c>
      <c r="G58" s="31" t="s">
        <v>308</v>
      </c>
      <c r="H58" s="28" t="s">
        <v>309</v>
      </c>
      <c r="I58" s="28" t="s">
        <v>262</v>
      </c>
      <c r="J58" s="32"/>
    </row>
    <row r="59" spans="1:10" s="1" customFormat="1" ht="11.25">
      <c r="A59" s="33"/>
      <c r="B59" s="36" t="s">
        <v>334</v>
      </c>
      <c r="C59" s="10">
        <v>600</v>
      </c>
      <c r="D59" s="11">
        <v>0.13</v>
      </c>
      <c r="E59" s="10">
        <v>350</v>
      </c>
      <c r="F59" s="12">
        <v>40</v>
      </c>
      <c r="G59" s="12">
        <v>470</v>
      </c>
      <c r="H59" s="7" t="s">
        <v>294</v>
      </c>
      <c r="I59" s="7" t="s">
        <v>297</v>
      </c>
      <c r="J59" s="35" t="s">
        <v>295</v>
      </c>
    </row>
    <row r="60" spans="1:10" s="1" customFormat="1" ht="11.25">
      <c r="A60" s="33"/>
      <c r="B60" s="36" t="s">
        <v>335</v>
      </c>
      <c r="C60" s="10">
        <v>800</v>
      </c>
      <c r="D60" s="11">
        <v>0.2</v>
      </c>
      <c r="E60" s="10">
        <v>370</v>
      </c>
      <c r="F60" s="12">
        <v>80</v>
      </c>
      <c r="G60" s="12">
        <v>750</v>
      </c>
      <c r="H60" s="7" t="s">
        <v>295</v>
      </c>
      <c r="I60" s="7" t="s">
        <v>297</v>
      </c>
      <c r="J60" s="35" t="s">
        <v>295</v>
      </c>
    </row>
    <row r="61" spans="1:10" s="1" customFormat="1" ht="11.25">
      <c r="A61" s="33"/>
      <c r="B61" s="36" t="s">
        <v>37</v>
      </c>
      <c r="C61" s="10">
        <v>1500</v>
      </c>
      <c r="D61" s="11">
        <v>0.19</v>
      </c>
      <c r="E61" s="10"/>
      <c r="F61" s="12" t="s">
        <v>38</v>
      </c>
      <c r="G61" s="12">
        <v>22000</v>
      </c>
      <c r="H61" s="7" t="s">
        <v>295</v>
      </c>
      <c r="I61" s="7" t="s">
        <v>295</v>
      </c>
      <c r="J61" s="35" t="s">
        <v>294</v>
      </c>
    </row>
    <row r="62" spans="1:10" s="1" customFormat="1" ht="11.25">
      <c r="A62" s="33"/>
      <c r="B62" s="36" t="s">
        <v>336</v>
      </c>
      <c r="C62" s="10">
        <v>2700</v>
      </c>
      <c r="D62" s="11">
        <v>200</v>
      </c>
      <c r="E62" s="10">
        <v>675</v>
      </c>
      <c r="F62" s="12" t="s">
        <v>337</v>
      </c>
      <c r="G62" s="12">
        <v>195500</v>
      </c>
      <c r="H62" s="7" t="s">
        <v>295</v>
      </c>
      <c r="I62" s="7" t="s">
        <v>297</v>
      </c>
      <c r="J62" s="35" t="s">
        <v>295</v>
      </c>
    </row>
    <row r="63" spans="1:10" s="1" customFormat="1" ht="11.25">
      <c r="A63" s="33"/>
      <c r="B63" s="36" t="s">
        <v>338</v>
      </c>
      <c r="C63" s="10">
        <v>7500</v>
      </c>
      <c r="D63" s="11">
        <v>58</v>
      </c>
      <c r="E63" s="10">
        <v>975</v>
      </c>
      <c r="F63" s="12" t="s">
        <v>337</v>
      </c>
      <c r="G63" s="12">
        <v>70000</v>
      </c>
      <c r="H63" s="7" t="s">
        <v>295</v>
      </c>
      <c r="I63" s="7" t="s">
        <v>297</v>
      </c>
      <c r="J63" s="35" t="s">
        <v>295</v>
      </c>
    </row>
    <row r="64" spans="1:10" s="1" customFormat="1" ht="11.25">
      <c r="A64" s="33"/>
      <c r="B64" s="36" t="s">
        <v>339</v>
      </c>
      <c r="C64" s="10">
        <v>2500</v>
      </c>
      <c r="D64" s="11">
        <v>0.8</v>
      </c>
      <c r="E64" s="10">
        <v>575</v>
      </c>
      <c r="F64" s="12">
        <v>100000</v>
      </c>
      <c r="G64" s="12">
        <v>14750</v>
      </c>
      <c r="H64" s="7" t="s">
        <v>295</v>
      </c>
      <c r="I64" s="7" t="s">
        <v>297</v>
      </c>
      <c r="J64" s="35" t="s">
        <v>295</v>
      </c>
    </row>
    <row r="65" spans="1:10" s="1" customFormat="1" ht="11.25">
      <c r="A65" s="33"/>
      <c r="B65" s="36" t="s">
        <v>340</v>
      </c>
      <c r="C65" s="10">
        <v>1180</v>
      </c>
      <c r="D65" s="11">
        <v>0.19</v>
      </c>
      <c r="E65" s="10">
        <v>485</v>
      </c>
      <c r="F65" s="12">
        <v>100000</v>
      </c>
      <c r="G65" s="12"/>
      <c r="H65" s="7" t="s">
        <v>294</v>
      </c>
      <c r="I65" s="7" t="s">
        <v>297</v>
      </c>
      <c r="J65" s="35" t="s">
        <v>295</v>
      </c>
    </row>
    <row r="66" spans="1:10" s="1" customFormat="1" ht="12" thickBot="1">
      <c r="A66" s="37"/>
      <c r="B66" s="39" t="s">
        <v>0</v>
      </c>
      <c r="C66" s="80"/>
      <c r="D66" s="80"/>
      <c r="E66" s="80"/>
      <c r="F66" s="80"/>
      <c r="G66" s="80"/>
      <c r="H66" s="80"/>
      <c r="I66" s="80"/>
      <c r="J66" s="83"/>
    </row>
    <row r="67" spans="1:10" s="1" customFormat="1" ht="11.25">
      <c r="A67" s="19" t="s">
        <v>39</v>
      </c>
      <c r="B67" s="90" t="s">
        <v>341</v>
      </c>
      <c r="C67" s="21" t="s">
        <v>301</v>
      </c>
      <c r="D67" s="22" t="s">
        <v>280</v>
      </c>
      <c r="E67" s="23" t="s">
        <v>302</v>
      </c>
      <c r="F67" s="24" t="s">
        <v>822</v>
      </c>
      <c r="G67" s="24" t="s">
        <v>303</v>
      </c>
      <c r="H67" s="21" t="s">
        <v>304</v>
      </c>
      <c r="I67" s="21" t="s">
        <v>304</v>
      </c>
      <c r="J67" s="25" t="s">
        <v>8</v>
      </c>
    </row>
    <row r="68" spans="1:10" s="1" customFormat="1" ht="11.25">
      <c r="A68" s="26"/>
      <c r="B68" s="27" t="s">
        <v>342</v>
      </c>
      <c r="C68" s="28" t="s">
        <v>305</v>
      </c>
      <c r="D68" s="29" t="s">
        <v>306</v>
      </c>
      <c r="E68" s="30" t="s">
        <v>307</v>
      </c>
      <c r="F68" s="31" t="s">
        <v>9</v>
      </c>
      <c r="G68" s="31" t="s">
        <v>308</v>
      </c>
      <c r="H68" s="28" t="s">
        <v>309</v>
      </c>
      <c r="I68" s="28" t="s">
        <v>262</v>
      </c>
      <c r="J68" s="32"/>
    </row>
    <row r="69" spans="1:10" s="1" customFormat="1" ht="11.25">
      <c r="A69" s="33"/>
      <c r="B69" s="36" t="s">
        <v>334</v>
      </c>
      <c r="C69" s="10">
        <v>600</v>
      </c>
      <c r="D69" s="11">
        <v>0.13</v>
      </c>
      <c r="E69" s="10">
        <v>350</v>
      </c>
      <c r="F69" s="12">
        <v>40</v>
      </c>
      <c r="G69" s="12">
        <v>470</v>
      </c>
      <c r="H69" s="7" t="s">
        <v>294</v>
      </c>
      <c r="I69" s="7" t="s">
        <v>297</v>
      </c>
      <c r="J69" s="35" t="s">
        <v>295</v>
      </c>
    </row>
    <row r="70" spans="1:10" s="1" customFormat="1" ht="11.25">
      <c r="A70" s="33"/>
      <c r="B70" s="36" t="s">
        <v>335</v>
      </c>
      <c r="C70" s="10">
        <v>800</v>
      </c>
      <c r="D70" s="11">
        <v>0.2</v>
      </c>
      <c r="E70" s="10">
        <v>460</v>
      </c>
      <c r="F70" s="12">
        <v>40</v>
      </c>
      <c r="G70" s="12">
        <v>750</v>
      </c>
      <c r="H70" s="7" t="s">
        <v>295</v>
      </c>
      <c r="I70" s="7" t="s">
        <v>297</v>
      </c>
      <c r="J70" s="35" t="s">
        <v>295</v>
      </c>
    </row>
    <row r="71" spans="1:10" s="1" customFormat="1" ht="11.25">
      <c r="A71" s="33"/>
      <c r="B71" s="36" t="s">
        <v>343</v>
      </c>
      <c r="C71" s="12" t="s">
        <v>40</v>
      </c>
      <c r="D71" s="11">
        <v>0.2</v>
      </c>
      <c r="E71" s="10">
        <v>460</v>
      </c>
      <c r="F71" s="12">
        <v>50</v>
      </c>
      <c r="G71" s="12">
        <v>1150</v>
      </c>
      <c r="H71" s="7" t="s">
        <v>294</v>
      </c>
      <c r="I71" s="7" t="s">
        <v>294</v>
      </c>
      <c r="J71" s="35" t="s">
        <v>295</v>
      </c>
    </row>
    <row r="72" spans="1:10" s="1" customFormat="1" ht="11.25">
      <c r="A72" s="33"/>
      <c r="B72" s="36" t="s">
        <v>344</v>
      </c>
      <c r="C72" s="10">
        <v>800</v>
      </c>
      <c r="D72" s="11">
        <v>0.15</v>
      </c>
      <c r="E72" s="10">
        <v>350</v>
      </c>
      <c r="F72" s="12" t="s">
        <v>20</v>
      </c>
      <c r="G72" s="12"/>
      <c r="H72" s="7" t="s">
        <v>294</v>
      </c>
      <c r="I72" s="7" t="s">
        <v>294</v>
      </c>
      <c r="J72" s="35" t="s">
        <v>294</v>
      </c>
    </row>
    <row r="73" spans="1:10" s="1" customFormat="1" ht="11.25">
      <c r="A73" s="33"/>
      <c r="B73" s="36" t="s">
        <v>345</v>
      </c>
      <c r="C73" s="9">
        <v>700</v>
      </c>
      <c r="D73" s="17">
        <v>0.13</v>
      </c>
      <c r="E73" s="9">
        <v>400</v>
      </c>
      <c r="F73" s="9" t="s">
        <v>41</v>
      </c>
      <c r="G73" s="9">
        <v>800</v>
      </c>
      <c r="H73" s="16" t="s">
        <v>294</v>
      </c>
      <c r="I73" s="16" t="s">
        <v>294</v>
      </c>
      <c r="J73" s="40" t="s">
        <v>297</v>
      </c>
    </row>
    <row r="74" spans="1:10" s="1" customFormat="1" ht="11.25">
      <c r="A74" s="37"/>
      <c r="B74" s="34" t="s">
        <v>346</v>
      </c>
      <c r="C74" s="9">
        <v>1000</v>
      </c>
      <c r="D74" s="17">
        <v>0.17</v>
      </c>
      <c r="E74" s="9">
        <v>580</v>
      </c>
      <c r="F74" s="9">
        <v>70</v>
      </c>
      <c r="G74" s="9">
        <v>650</v>
      </c>
      <c r="H74" s="16" t="s">
        <v>294</v>
      </c>
      <c r="I74" s="16" t="s">
        <v>295</v>
      </c>
      <c r="J74" s="40" t="s">
        <v>294</v>
      </c>
    </row>
    <row r="75" spans="1:10" s="1" customFormat="1" ht="12" thickBot="1">
      <c r="A75" s="37"/>
      <c r="B75" s="34"/>
      <c r="C75" s="82"/>
      <c r="D75" s="89"/>
      <c r="E75" s="82"/>
      <c r="F75" s="82"/>
      <c r="G75" s="82"/>
      <c r="H75" s="87"/>
      <c r="I75" s="87"/>
      <c r="J75" s="88"/>
    </row>
    <row r="76" spans="1:10" s="1" customFormat="1" ht="11.25">
      <c r="A76" s="19" t="s">
        <v>42</v>
      </c>
      <c r="B76" s="90" t="s">
        <v>347</v>
      </c>
      <c r="C76" s="21" t="s">
        <v>301</v>
      </c>
      <c r="D76" s="22" t="s">
        <v>280</v>
      </c>
      <c r="E76" s="23" t="s">
        <v>302</v>
      </c>
      <c r="F76" s="24" t="s">
        <v>822</v>
      </c>
      <c r="G76" s="24" t="s">
        <v>303</v>
      </c>
      <c r="H76" s="21" t="s">
        <v>304</v>
      </c>
      <c r="I76" s="21" t="s">
        <v>304</v>
      </c>
      <c r="J76" s="25" t="s">
        <v>8</v>
      </c>
    </row>
    <row r="77" spans="1:10" s="1" customFormat="1" ht="11.25">
      <c r="A77" s="26"/>
      <c r="B77" s="27" t="s">
        <v>348</v>
      </c>
      <c r="C77" s="28" t="s">
        <v>305</v>
      </c>
      <c r="D77" s="29" t="s">
        <v>306</v>
      </c>
      <c r="E77" s="30" t="s">
        <v>307</v>
      </c>
      <c r="F77" s="31" t="s">
        <v>9</v>
      </c>
      <c r="G77" s="31" t="s">
        <v>308</v>
      </c>
      <c r="H77" s="28" t="s">
        <v>309</v>
      </c>
      <c r="I77" s="28" t="s">
        <v>262</v>
      </c>
      <c r="J77" s="32"/>
    </row>
    <row r="78" spans="1:10" s="1" customFormat="1" ht="11.25">
      <c r="A78" s="33"/>
      <c r="B78" s="36" t="s">
        <v>349</v>
      </c>
      <c r="C78" s="10">
        <v>2000</v>
      </c>
      <c r="D78" s="17">
        <v>1</v>
      </c>
      <c r="E78" s="10">
        <v>510</v>
      </c>
      <c r="F78" s="12" t="s">
        <v>43</v>
      </c>
      <c r="G78" s="12">
        <v>1400</v>
      </c>
      <c r="H78" s="7" t="s">
        <v>295</v>
      </c>
      <c r="I78" s="7" t="s">
        <v>297</v>
      </c>
      <c r="J78" s="35" t="s">
        <v>297</v>
      </c>
    </row>
    <row r="79" spans="1:10" s="1" customFormat="1" ht="11.25">
      <c r="A79" s="33"/>
      <c r="B79" s="36" t="s">
        <v>350</v>
      </c>
      <c r="C79" s="10">
        <v>2300</v>
      </c>
      <c r="D79" s="17">
        <v>0.9</v>
      </c>
      <c r="E79" s="10">
        <v>600</v>
      </c>
      <c r="F79" s="12">
        <v>100000</v>
      </c>
      <c r="G79" s="12">
        <v>1400</v>
      </c>
      <c r="H79" s="7" t="s">
        <v>295</v>
      </c>
      <c r="I79" s="7" t="s">
        <v>297</v>
      </c>
      <c r="J79" s="35" t="s">
        <v>297</v>
      </c>
    </row>
    <row r="80" spans="1:10" s="1" customFormat="1" ht="11.25">
      <c r="A80" s="33"/>
      <c r="B80" s="36" t="s">
        <v>351</v>
      </c>
      <c r="C80" s="12" t="s">
        <v>44</v>
      </c>
      <c r="D80" s="17">
        <v>3.5</v>
      </c>
      <c r="E80" s="10">
        <v>720</v>
      </c>
      <c r="F80" s="12" t="s">
        <v>45</v>
      </c>
      <c r="G80" s="12"/>
      <c r="H80" s="7" t="s">
        <v>294</v>
      </c>
      <c r="I80" s="7" t="s">
        <v>297</v>
      </c>
      <c r="J80" s="35" t="s">
        <v>295</v>
      </c>
    </row>
    <row r="81" spans="1:10" s="1" customFormat="1" ht="11.25">
      <c r="A81" s="33"/>
      <c r="B81" s="36" t="s">
        <v>352</v>
      </c>
      <c r="C81" s="12" t="s">
        <v>46</v>
      </c>
      <c r="D81" s="17">
        <v>3.5</v>
      </c>
      <c r="E81" s="10">
        <v>775</v>
      </c>
      <c r="F81" s="12" t="s">
        <v>45</v>
      </c>
      <c r="G81" s="12"/>
      <c r="H81" s="7" t="s">
        <v>294</v>
      </c>
      <c r="I81" s="7" t="s">
        <v>297</v>
      </c>
      <c r="J81" s="35" t="s">
        <v>295</v>
      </c>
    </row>
    <row r="82" spans="1:10" s="1" customFormat="1" ht="11.25">
      <c r="A82" s="33"/>
      <c r="B82" s="36" t="s">
        <v>353</v>
      </c>
      <c r="C82" s="12" t="s">
        <v>47</v>
      </c>
      <c r="D82" s="17">
        <v>0.19</v>
      </c>
      <c r="E82" s="10">
        <v>280</v>
      </c>
      <c r="F82" s="12" t="s">
        <v>17</v>
      </c>
      <c r="G82" s="12"/>
      <c r="H82" s="7" t="s">
        <v>294</v>
      </c>
      <c r="I82" s="7" t="s">
        <v>297</v>
      </c>
      <c r="J82" s="35" t="s">
        <v>295</v>
      </c>
    </row>
    <row r="83" spans="1:10" s="1" customFormat="1" ht="11.25">
      <c r="A83" s="33"/>
      <c r="B83" s="36" t="s">
        <v>354</v>
      </c>
      <c r="C83" s="12" t="s">
        <v>48</v>
      </c>
      <c r="D83" s="17">
        <v>2</v>
      </c>
      <c r="E83" s="10">
        <v>680</v>
      </c>
      <c r="F83" s="12">
        <v>25</v>
      </c>
      <c r="G83" s="12"/>
      <c r="H83" s="7" t="s">
        <v>294</v>
      </c>
      <c r="I83" s="7" t="s">
        <v>297</v>
      </c>
      <c r="J83" s="35" t="s">
        <v>295</v>
      </c>
    </row>
    <row r="84" spans="1:10" s="1" customFormat="1" ht="11.25">
      <c r="A84" s="33"/>
      <c r="B84" s="36" t="s">
        <v>355</v>
      </c>
      <c r="C84" s="12" t="s">
        <v>44</v>
      </c>
      <c r="D84" s="17">
        <v>1.2</v>
      </c>
      <c r="E84" s="10">
        <v>700</v>
      </c>
      <c r="F84" s="12" t="s">
        <v>41</v>
      </c>
      <c r="G84" s="12"/>
      <c r="H84" s="7" t="s">
        <v>294</v>
      </c>
      <c r="I84" s="7" t="s">
        <v>297</v>
      </c>
      <c r="J84" s="35" t="s">
        <v>295</v>
      </c>
    </row>
    <row r="85" spans="1:10" s="1" customFormat="1" ht="11.25">
      <c r="A85" s="33"/>
      <c r="B85" s="36" t="s">
        <v>356</v>
      </c>
      <c r="C85" s="9">
        <v>2400</v>
      </c>
      <c r="D85" s="17">
        <v>2.1</v>
      </c>
      <c r="E85" s="9">
        <v>600</v>
      </c>
      <c r="F85" s="9" t="s">
        <v>41</v>
      </c>
      <c r="G85" s="9"/>
      <c r="H85" s="16" t="s">
        <v>294</v>
      </c>
      <c r="I85" s="16" t="s">
        <v>297</v>
      </c>
      <c r="J85" s="40" t="s">
        <v>295</v>
      </c>
    </row>
    <row r="86" spans="1:10" s="1" customFormat="1" ht="11.25">
      <c r="A86" s="33"/>
      <c r="B86" s="36" t="s">
        <v>357</v>
      </c>
      <c r="C86" s="9" t="s">
        <v>49</v>
      </c>
      <c r="D86" s="17">
        <v>2.3</v>
      </c>
      <c r="E86" s="9">
        <v>625</v>
      </c>
      <c r="F86" s="9" t="s">
        <v>41</v>
      </c>
      <c r="G86" s="9"/>
      <c r="H86" s="16" t="s">
        <v>294</v>
      </c>
      <c r="I86" s="16" t="s">
        <v>297</v>
      </c>
      <c r="J86" s="40" t="s">
        <v>295</v>
      </c>
    </row>
    <row r="87" spans="1:10" s="1" customFormat="1" ht="12" thickBot="1">
      <c r="A87" s="41"/>
      <c r="B87" s="34" t="s">
        <v>0</v>
      </c>
      <c r="C87" s="82"/>
      <c r="D87" s="89"/>
      <c r="E87" s="82"/>
      <c r="F87" s="82"/>
      <c r="G87" s="82"/>
      <c r="H87" s="87"/>
      <c r="I87" s="87"/>
      <c r="J87" s="88"/>
    </row>
    <row r="88" spans="1:10" s="1" customFormat="1" ht="11.25">
      <c r="A88" s="19" t="s">
        <v>50</v>
      </c>
      <c r="B88" s="90" t="s">
        <v>358</v>
      </c>
      <c r="C88" s="21" t="s">
        <v>301</v>
      </c>
      <c r="D88" s="22" t="s">
        <v>280</v>
      </c>
      <c r="E88" s="23" t="s">
        <v>302</v>
      </c>
      <c r="F88" s="24" t="s">
        <v>822</v>
      </c>
      <c r="G88" s="24" t="s">
        <v>303</v>
      </c>
      <c r="H88" s="21" t="s">
        <v>304</v>
      </c>
      <c r="I88" s="21" t="s">
        <v>304</v>
      </c>
      <c r="J88" s="25" t="s">
        <v>8</v>
      </c>
    </row>
    <row r="89" spans="1:10" s="1" customFormat="1" ht="11.25">
      <c r="A89" s="26"/>
      <c r="B89" s="27" t="s">
        <v>359</v>
      </c>
      <c r="C89" s="28" t="s">
        <v>305</v>
      </c>
      <c r="D89" s="29" t="s">
        <v>306</v>
      </c>
      <c r="E89" s="30" t="s">
        <v>307</v>
      </c>
      <c r="F89" s="31" t="s">
        <v>9</v>
      </c>
      <c r="G89" s="42" t="s">
        <v>360</v>
      </c>
      <c r="H89" s="28" t="s">
        <v>309</v>
      </c>
      <c r="I89" s="28" t="s">
        <v>262</v>
      </c>
      <c r="J89" s="32"/>
    </row>
    <row r="90" spans="1:10" s="1" customFormat="1" ht="11.25">
      <c r="A90" s="33"/>
      <c r="B90" s="36" t="s">
        <v>361</v>
      </c>
      <c r="C90" s="10">
        <v>2000</v>
      </c>
      <c r="D90" s="11">
        <v>0.7</v>
      </c>
      <c r="E90" s="10">
        <v>520</v>
      </c>
      <c r="F90" s="12" t="s">
        <v>51</v>
      </c>
      <c r="G90" s="18">
        <v>18</v>
      </c>
      <c r="H90" s="7" t="s">
        <v>295</v>
      </c>
      <c r="I90" s="7" t="s">
        <v>294</v>
      </c>
      <c r="J90" s="35" t="s">
        <v>295</v>
      </c>
    </row>
    <row r="91" spans="1:10" s="1" customFormat="1" ht="11.25">
      <c r="A91" s="33"/>
      <c r="B91" s="36" t="s">
        <v>362</v>
      </c>
      <c r="C91" s="10">
        <v>1100</v>
      </c>
      <c r="D91" s="11">
        <v>0.17</v>
      </c>
      <c r="E91" s="10">
        <v>515</v>
      </c>
      <c r="F91" s="12" t="s">
        <v>52</v>
      </c>
      <c r="G91" s="18">
        <v>1.2</v>
      </c>
      <c r="H91" s="7" t="s">
        <v>295</v>
      </c>
      <c r="I91" s="7" t="s">
        <v>294</v>
      </c>
      <c r="J91" s="35"/>
    </row>
    <row r="92" spans="1:10" s="1" customFormat="1" ht="11.25">
      <c r="A92" s="33"/>
      <c r="B92" s="36" t="s">
        <v>363</v>
      </c>
      <c r="C92" s="10">
        <v>1100</v>
      </c>
      <c r="D92" s="11">
        <v>0.17</v>
      </c>
      <c r="E92" s="10">
        <v>515</v>
      </c>
      <c r="F92" s="12" t="s">
        <v>53</v>
      </c>
      <c r="G92" s="18">
        <v>5</v>
      </c>
      <c r="H92" s="7" t="s">
        <v>295</v>
      </c>
      <c r="I92" s="7" t="s">
        <v>294</v>
      </c>
      <c r="J92" s="35"/>
    </row>
    <row r="93" spans="1:10" s="1" customFormat="1" ht="11.25">
      <c r="A93" s="33"/>
      <c r="B93" s="36" t="s">
        <v>364</v>
      </c>
      <c r="C93" s="10"/>
      <c r="D93" s="11"/>
      <c r="E93" s="10"/>
      <c r="F93" s="12" t="s">
        <v>54</v>
      </c>
      <c r="G93" s="18">
        <v>52</v>
      </c>
      <c r="H93" s="7" t="s">
        <v>295</v>
      </c>
      <c r="I93" s="7" t="s">
        <v>295</v>
      </c>
      <c r="J93" s="35" t="s">
        <v>294</v>
      </c>
    </row>
    <row r="94" spans="1:10" s="1" customFormat="1" ht="11.25">
      <c r="A94" s="33"/>
      <c r="B94" s="36" t="s">
        <v>365</v>
      </c>
      <c r="C94" s="10"/>
      <c r="D94" s="11"/>
      <c r="E94" s="10"/>
      <c r="F94" s="12">
        <v>40</v>
      </c>
      <c r="G94" s="18"/>
      <c r="H94" s="7"/>
      <c r="I94" s="7"/>
      <c r="J94" s="35"/>
    </row>
    <row r="95" spans="1:10" s="1" customFormat="1" ht="11.25">
      <c r="A95" s="33"/>
      <c r="B95" s="36" t="s">
        <v>366</v>
      </c>
      <c r="C95" s="10"/>
      <c r="D95" s="11"/>
      <c r="E95" s="10"/>
      <c r="F95" s="12" t="s">
        <v>55</v>
      </c>
      <c r="G95" s="18">
        <v>35</v>
      </c>
      <c r="H95" s="7" t="s">
        <v>295</v>
      </c>
      <c r="I95" s="7" t="s">
        <v>294</v>
      </c>
      <c r="J95" s="35" t="s">
        <v>297</v>
      </c>
    </row>
    <row r="96" spans="1:10" s="1" customFormat="1" ht="12" thickBot="1">
      <c r="A96" s="33"/>
      <c r="B96" s="36" t="s">
        <v>0</v>
      </c>
      <c r="C96" s="84"/>
      <c r="D96" s="85"/>
      <c r="E96" s="84"/>
      <c r="F96" s="86"/>
      <c r="G96" s="86"/>
      <c r="H96" s="80"/>
      <c r="I96" s="80"/>
      <c r="J96" s="83"/>
    </row>
    <row r="97" spans="1:10" s="1" customFormat="1" ht="11.25">
      <c r="A97" s="19" t="s">
        <v>56</v>
      </c>
      <c r="B97" s="90" t="s">
        <v>367</v>
      </c>
      <c r="C97" s="21" t="s">
        <v>301</v>
      </c>
      <c r="D97" s="22" t="s">
        <v>280</v>
      </c>
      <c r="E97" s="23" t="s">
        <v>302</v>
      </c>
      <c r="F97" s="24" t="s">
        <v>822</v>
      </c>
      <c r="G97" s="24" t="s">
        <v>303</v>
      </c>
      <c r="H97" s="21" t="s">
        <v>304</v>
      </c>
      <c r="I97" s="21" t="s">
        <v>304</v>
      </c>
      <c r="J97" s="25" t="s">
        <v>8</v>
      </c>
    </row>
    <row r="98" spans="1:10" s="1" customFormat="1" ht="11.25">
      <c r="A98" s="26"/>
      <c r="B98" s="27" t="s">
        <v>368</v>
      </c>
      <c r="C98" s="28" t="s">
        <v>305</v>
      </c>
      <c r="D98" s="29" t="s">
        <v>306</v>
      </c>
      <c r="E98" s="30" t="s">
        <v>307</v>
      </c>
      <c r="F98" s="31" t="s">
        <v>9</v>
      </c>
      <c r="G98" s="31" t="s">
        <v>360</v>
      </c>
      <c r="H98" s="28" t="s">
        <v>309</v>
      </c>
      <c r="I98" s="28" t="s">
        <v>262</v>
      </c>
      <c r="J98" s="32"/>
    </row>
    <row r="99" spans="1:10" s="1" customFormat="1" ht="11.25">
      <c r="A99" s="33"/>
      <c r="B99" s="36" t="s">
        <v>354</v>
      </c>
      <c r="C99" s="10">
        <v>2700</v>
      </c>
      <c r="D99" s="11">
        <v>0.2</v>
      </c>
      <c r="E99" s="10">
        <v>680</v>
      </c>
      <c r="F99" s="12">
        <v>25</v>
      </c>
      <c r="G99" s="12"/>
      <c r="H99" s="7" t="s">
        <v>297</v>
      </c>
      <c r="I99" s="7" t="s">
        <v>297</v>
      </c>
      <c r="J99" s="35" t="s">
        <v>294</v>
      </c>
    </row>
    <row r="100" spans="1:10" s="1" customFormat="1" ht="11.25">
      <c r="A100" s="33"/>
      <c r="B100" s="36" t="s">
        <v>369</v>
      </c>
      <c r="C100" s="10">
        <v>2000</v>
      </c>
      <c r="D100" s="11">
        <v>0.6</v>
      </c>
      <c r="E100" s="10">
        <v>560</v>
      </c>
      <c r="F100" s="12" t="s">
        <v>57</v>
      </c>
      <c r="G100" s="12"/>
      <c r="H100" s="7" t="s">
        <v>294</v>
      </c>
      <c r="I100" s="7" t="s">
        <v>294</v>
      </c>
      <c r="J100" s="35" t="s">
        <v>297</v>
      </c>
    </row>
    <row r="101" spans="1:10" s="1" customFormat="1" ht="11.25">
      <c r="A101" s="33"/>
      <c r="B101" s="36" t="s">
        <v>370</v>
      </c>
      <c r="C101" s="10">
        <v>1800</v>
      </c>
      <c r="D101" s="11">
        <v>0.81</v>
      </c>
      <c r="E101" s="10">
        <v>470</v>
      </c>
      <c r="F101" s="12">
        <v>8</v>
      </c>
      <c r="G101" s="12">
        <v>1150</v>
      </c>
      <c r="H101" s="7" t="s">
        <v>294</v>
      </c>
      <c r="I101" s="7" t="s">
        <v>297</v>
      </c>
      <c r="J101" s="35" t="s">
        <v>295</v>
      </c>
    </row>
    <row r="102" spans="1:10" s="1" customFormat="1" ht="11.25">
      <c r="A102" s="33"/>
      <c r="B102" s="36" t="s">
        <v>371</v>
      </c>
      <c r="C102" s="10">
        <v>2400</v>
      </c>
      <c r="D102" s="11">
        <v>2.1</v>
      </c>
      <c r="E102" s="10">
        <v>638</v>
      </c>
      <c r="F102" s="12">
        <v>35</v>
      </c>
      <c r="G102" s="12">
        <v>500</v>
      </c>
      <c r="H102" s="7" t="s">
        <v>294</v>
      </c>
      <c r="I102" s="7" t="s">
        <v>297</v>
      </c>
      <c r="J102" s="35" t="s">
        <v>295</v>
      </c>
    </row>
    <row r="103" spans="1:10" s="1" customFormat="1" ht="11.25">
      <c r="A103" s="33"/>
      <c r="B103" s="36" t="s">
        <v>372</v>
      </c>
      <c r="C103" s="10">
        <v>7500</v>
      </c>
      <c r="D103" s="11">
        <v>58</v>
      </c>
      <c r="E103" s="10">
        <v>975</v>
      </c>
      <c r="F103" s="12" t="s">
        <v>337</v>
      </c>
      <c r="G103" s="12">
        <v>70000</v>
      </c>
      <c r="H103" s="7" t="s">
        <v>295</v>
      </c>
      <c r="I103" s="7" t="s">
        <v>294</v>
      </c>
      <c r="J103" s="35" t="s">
        <v>294</v>
      </c>
    </row>
    <row r="104" spans="1:10" s="1" customFormat="1" ht="11.25">
      <c r="A104" s="33"/>
      <c r="B104" s="36" t="s">
        <v>373</v>
      </c>
      <c r="C104" s="10">
        <v>2700</v>
      </c>
      <c r="D104" s="11">
        <v>203</v>
      </c>
      <c r="E104" s="10">
        <v>673</v>
      </c>
      <c r="F104" s="12" t="s">
        <v>337</v>
      </c>
      <c r="G104" s="12">
        <v>195000</v>
      </c>
      <c r="H104" s="7" t="s">
        <v>295</v>
      </c>
      <c r="I104" s="7" t="s">
        <v>294</v>
      </c>
      <c r="J104" s="35" t="s">
        <v>295</v>
      </c>
    </row>
    <row r="105" spans="1:10" s="1" customFormat="1" ht="11.25">
      <c r="A105" s="33"/>
      <c r="B105" s="36" t="s">
        <v>374</v>
      </c>
      <c r="C105" s="10">
        <v>8900</v>
      </c>
      <c r="D105" s="11">
        <v>383</v>
      </c>
      <c r="E105" s="10">
        <v>986</v>
      </c>
      <c r="F105" s="12" t="s">
        <v>337</v>
      </c>
      <c r="G105" s="12"/>
      <c r="H105" s="7" t="s">
        <v>295</v>
      </c>
      <c r="I105" s="7" t="s">
        <v>294</v>
      </c>
      <c r="J105" s="35" t="s">
        <v>295</v>
      </c>
    </row>
    <row r="106" spans="1:10" s="1" customFormat="1" ht="12" thickBot="1">
      <c r="A106" s="43"/>
      <c r="B106" s="44" t="s">
        <v>0</v>
      </c>
      <c r="C106" s="45"/>
      <c r="D106" s="46"/>
      <c r="E106" s="45"/>
      <c r="F106" s="47"/>
      <c r="G106" s="47"/>
      <c r="H106" s="48"/>
      <c r="I106" s="48"/>
      <c r="J106" s="49"/>
    </row>
    <row r="108" ht="11.25">
      <c r="A108" t="s">
        <v>375</v>
      </c>
    </row>
    <row r="109" ht="12" thickBot="1"/>
    <row r="110" spans="1:5" ht="11.25">
      <c r="A110" s="92" t="s">
        <v>152</v>
      </c>
      <c r="B110" s="90" t="s">
        <v>376</v>
      </c>
      <c r="C110" s="20"/>
      <c r="D110" s="131" t="s">
        <v>153</v>
      </c>
      <c r="E110" s="132" t="s">
        <v>154</v>
      </c>
    </row>
    <row r="111" spans="1:5" ht="11.25">
      <c r="A111" s="57"/>
      <c r="B111" s="122" t="s">
        <v>377</v>
      </c>
      <c r="C111" s="58"/>
      <c r="D111" s="133" t="s">
        <v>378</v>
      </c>
      <c r="E111" s="134" t="s">
        <v>378</v>
      </c>
    </row>
    <row r="112" spans="1:5" ht="11.25">
      <c r="A112" s="57"/>
      <c r="B112" s="122" t="s">
        <v>379</v>
      </c>
      <c r="C112" s="58"/>
      <c r="D112" s="136">
        <v>0.13</v>
      </c>
      <c r="E112" s="137">
        <v>0.04</v>
      </c>
    </row>
    <row r="113" spans="1:5" ht="11.25">
      <c r="A113" s="57"/>
      <c r="B113" s="122" t="s">
        <v>380</v>
      </c>
      <c r="C113" s="58"/>
      <c r="D113" s="138"/>
      <c r="E113" s="139"/>
    </row>
    <row r="114" spans="1:5" ht="11.25">
      <c r="A114" s="57"/>
      <c r="B114" s="122" t="s">
        <v>381</v>
      </c>
      <c r="C114" s="58"/>
      <c r="D114" s="140">
        <v>0.13</v>
      </c>
      <c r="E114" s="141">
        <v>0.04</v>
      </c>
    </row>
    <row r="115" spans="1:5" ht="11.25">
      <c r="A115" s="57"/>
      <c r="B115" s="122" t="s">
        <v>382</v>
      </c>
      <c r="C115" s="58"/>
      <c r="D115" s="135">
        <v>0.17</v>
      </c>
      <c r="E115" s="142">
        <v>0.04</v>
      </c>
    </row>
    <row r="116" spans="1:5" ht="12" thickBot="1">
      <c r="A116" s="62"/>
      <c r="B116" s="126" t="s">
        <v>383</v>
      </c>
      <c r="C116" s="63"/>
      <c r="D116" s="143"/>
      <c r="E116" s="144">
        <v>0.09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I71" sqref="I71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14.33203125" style="0" bestFit="1" customWidth="1"/>
    <col min="5" max="6" width="9.83203125" style="5" customWidth="1"/>
    <col min="7" max="26" width="9.83203125" style="0" customWidth="1"/>
  </cols>
  <sheetData>
    <row r="1" spans="1:4" ht="11.25">
      <c r="A1" s="92" t="s">
        <v>146</v>
      </c>
      <c r="B1" s="20" t="s">
        <v>780</v>
      </c>
      <c r="C1" s="20"/>
      <c r="D1" s="53" t="s">
        <v>819</v>
      </c>
    </row>
    <row r="2" spans="1:4" ht="11.25">
      <c r="A2" s="54"/>
      <c r="B2" s="55" t="s">
        <v>781</v>
      </c>
      <c r="C2" s="55"/>
      <c r="D2" s="56" t="s">
        <v>820</v>
      </c>
    </row>
    <row r="3" spans="1:4" ht="11.25">
      <c r="A3" s="57"/>
      <c r="B3" s="122" t="s">
        <v>782</v>
      </c>
      <c r="C3" s="58"/>
      <c r="D3" s="60" t="s">
        <v>821</v>
      </c>
    </row>
    <row r="4" spans="1:4" ht="11.25">
      <c r="A4" s="57"/>
      <c r="B4" s="122" t="s">
        <v>784</v>
      </c>
      <c r="C4" s="58"/>
      <c r="D4" s="61">
        <v>1.5</v>
      </c>
    </row>
    <row r="5" spans="1:4" ht="11.25">
      <c r="A5" s="57"/>
      <c r="B5" s="58" t="s">
        <v>785</v>
      </c>
      <c r="C5" s="58"/>
      <c r="D5" s="61">
        <v>1</v>
      </c>
    </row>
    <row r="6" spans="1:4" ht="11.25">
      <c r="A6" s="57"/>
      <c r="B6" s="58" t="s">
        <v>289</v>
      </c>
      <c r="C6" s="58"/>
      <c r="D6" s="61">
        <v>1.5</v>
      </c>
    </row>
    <row r="7" spans="1:4" ht="11.25">
      <c r="A7" s="57"/>
      <c r="B7" s="122" t="s">
        <v>786</v>
      </c>
      <c r="C7" s="58"/>
      <c r="D7" s="61">
        <v>4</v>
      </c>
    </row>
    <row r="8" spans="1:4" ht="11.25">
      <c r="A8" s="57"/>
      <c r="B8" s="58" t="s">
        <v>787</v>
      </c>
      <c r="C8" s="58" t="s">
        <v>3</v>
      </c>
      <c r="D8" s="61">
        <v>3.5</v>
      </c>
    </row>
    <row r="9" spans="1:4" ht="11.25">
      <c r="A9" s="57"/>
      <c r="B9" s="58" t="s">
        <v>788</v>
      </c>
      <c r="C9" s="58" t="s">
        <v>4</v>
      </c>
      <c r="D9" s="61">
        <v>3</v>
      </c>
    </row>
    <row r="10" spans="1:4" ht="11.25">
      <c r="A10" s="57"/>
      <c r="B10" s="58" t="s">
        <v>789</v>
      </c>
      <c r="C10" s="58" t="s">
        <v>5</v>
      </c>
      <c r="D10" s="61">
        <v>6</v>
      </c>
    </row>
    <row r="11" spans="1:4" ht="11.25">
      <c r="A11" s="57"/>
      <c r="B11" s="58"/>
      <c r="C11" s="58" t="s">
        <v>6</v>
      </c>
      <c r="D11" s="61">
        <v>4</v>
      </c>
    </row>
    <row r="12" spans="1:4" ht="11.25">
      <c r="A12" s="57"/>
      <c r="B12" s="58" t="s">
        <v>790</v>
      </c>
      <c r="C12" s="58"/>
      <c r="D12" s="61">
        <v>4</v>
      </c>
    </row>
    <row r="13" spans="1:4" ht="11.25">
      <c r="A13" s="57"/>
      <c r="B13" s="58" t="s">
        <v>791</v>
      </c>
      <c r="C13" s="58"/>
      <c r="D13" s="61">
        <v>3</v>
      </c>
    </row>
    <row r="14" spans="1:4" ht="11.25">
      <c r="A14" s="57"/>
      <c r="B14" s="58" t="s">
        <v>792</v>
      </c>
      <c r="C14" s="58"/>
      <c r="D14" s="61">
        <v>3</v>
      </c>
    </row>
    <row r="15" spans="1:4" ht="11.25">
      <c r="A15" s="57"/>
      <c r="B15" s="58" t="s">
        <v>793</v>
      </c>
      <c r="C15" s="58"/>
      <c r="D15" s="61">
        <v>1.5</v>
      </c>
    </row>
    <row r="16" spans="1:4" ht="11.25">
      <c r="A16" s="57"/>
      <c r="B16" s="58" t="s">
        <v>794</v>
      </c>
      <c r="C16" s="58"/>
      <c r="D16" s="61">
        <v>2</v>
      </c>
    </row>
    <row r="17" spans="1:4" ht="11.25">
      <c r="A17" s="57"/>
      <c r="B17" s="122" t="s">
        <v>795</v>
      </c>
      <c r="C17" s="58"/>
      <c r="D17" s="61">
        <v>3.5</v>
      </c>
    </row>
    <row r="18" spans="1:4" ht="11.25">
      <c r="A18" s="57"/>
      <c r="B18" s="122" t="s">
        <v>796</v>
      </c>
      <c r="C18" s="58"/>
      <c r="D18" s="123" t="s">
        <v>145</v>
      </c>
    </row>
    <row r="19" spans="1:4" ht="11.25">
      <c r="A19" s="57"/>
      <c r="B19" s="58" t="s">
        <v>797</v>
      </c>
      <c r="C19" s="58"/>
      <c r="D19" s="61">
        <v>1.5</v>
      </c>
    </row>
    <row r="20" spans="1:4" ht="11.25">
      <c r="A20" s="57"/>
      <c r="B20" s="58" t="s">
        <v>384</v>
      </c>
      <c r="C20" s="58"/>
      <c r="D20" s="61">
        <v>1.5</v>
      </c>
    </row>
    <row r="21" spans="1:4" ht="12" thickBot="1">
      <c r="A21" s="62"/>
      <c r="B21" s="63" t="s">
        <v>385</v>
      </c>
      <c r="C21" s="63"/>
      <c r="D21" s="64">
        <v>1</v>
      </c>
    </row>
    <row r="22" spans="1:7" ht="12" thickBot="1">
      <c r="A22" s="50"/>
      <c r="B22" s="50"/>
      <c r="C22" s="50"/>
      <c r="D22" s="50"/>
      <c r="E22" s="51"/>
      <c r="F22" s="51"/>
      <c r="G22" s="50"/>
    </row>
    <row r="23" spans="1:9" ht="11.25">
      <c r="A23" s="19" t="s">
        <v>202</v>
      </c>
      <c r="B23" s="90" t="s">
        <v>386</v>
      </c>
      <c r="C23" s="20"/>
      <c r="D23" s="20"/>
      <c r="E23" s="315" t="s">
        <v>387</v>
      </c>
      <c r="F23" s="76"/>
      <c r="G23" s="76"/>
      <c r="H23" s="309"/>
      <c r="I23" s="303"/>
    </row>
    <row r="24" spans="1:9" ht="11.25">
      <c r="A24" s="292">
        <v>300</v>
      </c>
      <c r="B24" s="294" t="s">
        <v>388</v>
      </c>
      <c r="C24" s="293"/>
      <c r="D24" s="58"/>
      <c r="E24" s="58"/>
      <c r="F24" s="58"/>
      <c r="G24" s="58"/>
      <c r="H24" s="375" t="s">
        <v>389</v>
      </c>
      <c r="I24" s="376">
        <v>40567</v>
      </c>
    </row>
    <row r="25" spans="1:9" ht="11.25">
      <c r="A25" s="295">
        <v>310</v>
      </c>
      <c r="B25" s="296" t="s">
        <v>390</v>
      </c>
      <c r="C25" s="213"/>
      <c r="D25" s="213"/>
      <c r="E25" s="213"/>
      <c r="F25" s="213"/>
      <c r="G25" s="213"/>
      <c r="H25" s="310"/>
      <c r="I25" s="304"/>
    </row>
    <row r="26" spans="1:9" ht="11.25">
      <c r="A26" s="295">
        <v>320</v>
      </c>
      <c r="B26" s="296" t="s">
        <v>391</v>
      </c>
      <c r="C26" s="213"/>
      <c r="D26" s="213"/>
      <c r="E26" s="213"/>
      <c r="F26" s="213"/>
      <c r="G26" s="213"/>
      <c r="H26" s="310"/>
      <c r="I26" s="304"/>
    </row>
    <row r="27" spans="1:9" ht="11.25">
      <c r="A27" s="295">
        <v>330</v>
      </c>
      <c r="B27" s="296" t="s">
        <v>392</v>
      </c>
      <c r="C27" s="297"/>
      <c r="D27" s="297"/>
      <c r="E27" s="297"/>
      <c r="F27" s="297"/>
      <c r="G27" s="297"/>
      <c r="H27" s="311"/>
      <c r="I27" s="305"/>
    </row>
    <row r="28" spans="1:9" ht="11.25">
      <c r="A28" s="295"/>
      <c r="B28" s="302" t="s">
        <v>400</v>
      </c>
      <c r="C28" s="297"/>
      <c r="D28" s="297"/>
      <c r="E28" s="297"/>
      <c r="F28" s="297"/>
      <c r="G28" s="297"/>
      <c r="H28" s="312">
        <v>105</v>
      </c>
      <c r="I28" s="306" t="s">
        <v>203</v>
      </c>
    </row>
    <row r="29" spans="1:9" ht="11.25">
      <c r="A29" s="295"/>
      <c r="B29" s="302" t="s">
        <v>393</v>
      </c>
      <c r="C29" s="297"/>
      <c r="D29" s="297"/>
      <c r="E29" s="297"/>
      <c r="F29" s="297"/>
      <c r="G29" s="297"/>
      <c r="H29" s="312">
        <v>120</v>
      </c>
      <c r="I29" s="306" t="s">
        <v>203</v>
      </c>
    </row>
    <row r="30" spans="1:9" ht="11.25">
      <c r="A30" s="295"/>
      <c r="B30" s="302" t="s">
        <v>399</v>
      </c>
      <c r="C30" s="297"/>
      <c r="D30" s="297"/>
      <c r="E30" s="297"/>
      <c r="F30" s="297"/>
      <c r="G30" s="297"/>
      <c r="H30" s="312">
        <v>120</v>
      </c>
      <c r="I30" s="306" t="s">
        <v>203</v>
      </c>
    </row>
    <row r="31" spans="1:9" ht="11.25">
      <c r="A31" s="295"/>
      <c r="B31" s="302" t="s">
        <v>394</v>
      </c>
      <c r="C31" s="297"/>
      <c r="D31" s="297"/>
      <c r="E31" s="297"/>
      <c r="F31" s="297"/>
      <c r="G31" s="297"/>
      <c r="H31" s="367">
        <v>1.8</v>
      </c>
      <c r="I31" s="306" t="s">
        <v>203</v>
      </c>
    </row>
    <row r="32" spans="1:9" ht="11.25">
      <c r="A32" s="295"/>
      <c r="B32" s="302" t="s">
        <v>395</v>
      </c>
      <c r="C32" s="297"/>
      <c r="D32" s="297"/>
      <c r="E32" s="297"/>
      <c r="F32" s="297"/>
      <c r="G32" s="297"/>
      <c r="H32" s="367">
        <v>2.9</v>
      </c>
      <c r="I32" s="306" t="s">
        <v>203</v>
      </c>
    </row>
    <row r="33" spans="1:9" ht="11.25">
      <c r="A33" s="295"/>
      <c r="B33" s="302" t="s">
        <v>396</v>
      </c>
      <c r="C33" s="297"/>
      <c r="D33" s="297"/>
      <c r="E33" s="297"/>
      <c r="F33" s="297"/>
      <c r="G33" s="297"/>
      <c r="H33" s="367">
        <v>4.9</v>
      </c>
      <c r="I33" s="306" t="s">
        <v>203</v>
      </c>
    </row>
    <row r="34" spans="1:9" ht="11.25">
      <c r="A34" s="295"/>
      <c r="B34" s="302" t="s">
        <v>397</v>
      </c>
      <c r="C34" s="297"/>
      <c r="D34" s="297"/>
      <c r="E34" s="297"/>
      <c r="F34" s="297"/>
      <c r="G34" s="297"/>
      <c r="H34" s="312">
        <v>45</v>
      </c>
      <c r="I34" s="306" t="s">
        <v>203</v>
      </c>
    </row>
    <row r="35" spans="1:9" ht="11.25">
      <c r="A35" s="295"/>
      <c r="B35" s="302" t="s">
        <v>398</v>
      </c>
      <c r="C35" s="297"/>
      <c r="D35" s="297"/>
      <c r="E35" s="297"/>
      <c r="F35" s="297"/>
      <c r="G35" s="297"/>
      <c r="H35" s="312">
        <v>130</v>
      </c>
      <c r="I35" s="306" t="s">
        <v>203</v>
      </c>
    </row>
    <row r="36" spans="1:9" ht="11.25">
      <c r="A36" s="295"/>
      <c r="B36" s="302" t="s">
        <v>401</v>
      </c>
      <c r="C36" s="297"/>
      <c r="D36" s="297"/>
      <c r="E36" s="297"/>
      <c r="F36" s="297"/>
      <c r="G36" s="297"/>
      <c r="H36" s="312" t="s">
        <v>219</v>
      </c>
      <c r="I36" s="306" t="s">
        <v>203</v>
      </c>
    </row>
    <row r="37" spans="1:9" ht="11.25">
      <c r="A37" s="295"/>
      <c r="B37" s="302" t="s">
        <v>402</v>
      </c>
      <c r="C37" s="297"/>
      <c r="D37" s="297"/>
      <c r="E37" s="297"/>
      <c r="F37" s="297"/>
      <c r="G37" s="297"/>
      <c r="H37" s="312" t="s">
        <v>220</v>
      </c>
      <c r="I37" s="306" t="s">
        <v>203</v>
      </c>
    </row>
    <row r="38" spans="1:9" ht="11.25">
      <c r="A38" s="295"/>
      <c r="B38" s="302" t="s">
        <v>403</v>
      </c>
      <c r="C38" s="297"/>
      <c r="D38" s="297"/>
      <c r="E38" s="297"/>
      <c r="F38" s="297"/>
      <c r="G38" s="297"/>
      <c r="H38" s="312" t="s">
        <v>221</v>
      </c>
      <c r="I38" s="306" t="s">
        <v>203</v>
      </c>
    </row>
    <row r="39" spans="1:9" ht="11.25">
      <c r="A39" s="295"/>
      <c r="B39" s="302" t="s">
        <v>404</v>
      </c>
      <c r="C39" s="297"/>
      <c r="D39" s="297"/>
      <c r="E39" s="297"/>
      <c r="F39" s="297"/>
      <c r="G39" s="297"/>
      <c r="H39" s="312">
        <v>150</v>
      </c>
      <c r="I39" s="306" t="s">
        <v>203</v>
      </c>
    </row>
    <row r="40" spans="1:9" ht="11.25">
      <c r="A40" s="295"/>
      <c r="B40" s="302" t="s">
        <v>405</v>
      </c>
      <c r="C40" s="297"/>
      <c r="D40" s="297"/>
      <c r="E40" s="297"/>
      <c r="F40" s="297"/>
      <c r="G40" s="297"/>
      <c r="H40" s="312">
        <v>55</v>
      </c>
      <c r="I40" s="306" t="s">
        <v>203</v>
      </c>
    </row>
    <row r="41" spans="1:9" ht="11.25">
      <c r="A41" s="295"/>
      <c r="B41" s="302" t="s">
        <v>406</v>
      </c>
      <c r="C41" s="297"/>
      <c r="D41" s="297"/>
      <c r="E41" s="297"/>
      <c r="F41" s="297"/>
      <c r="G41" s="297"/>
      <c r="H41" s="312">
        <v>2</v>
      </c>
      <c r="I41" s="306" t="s">
        <v>203</v>
      </c>
    </row>
    <row r="42" spans="1:9" ht="11.25">
      <c r="A42" s="295"/>
      <c r="B42" s="302" t="s">
        <v>407</v>
      </c>
      <c r="C42" s="297"/>
      <c r="D42" s="297"/>
      <c r="E42" s="297"/>
      <c r="F42" s="297"/>
      <c r="G42" s="297"/>
      <c r="H42" s="312">
        <v>60</v>
      </c>
      <c r="I42" s="306" t="s">
        <v>203</v>
      </c>
    </row>
    <row r="43" spans="1:9" ht="11.25">
      <c r="A43" s="295">
        <v>340</v>
      </c>
      <c r="B43" s="296" t="s">
        <v>408</v>
      </c>
      <c r="C43" s="297"/>
      <c r="D43" s="297"/>
      <c r="E43" s="297"/>
      <c r="F43" s="297"/>
      <c r="G43" s="297"/>
      <c r="H43" s="311"/>
      <c r="I43" s="305"/>
    </row>
    <row r="44" spans="1:9" ht="11.25">
      <c r="A44" s="295">
        <v>350</v>
      </c>
      <c r="B44" s="296" t="s">
        <v>409</v>
      </c>
      <c r="C44" s="297"/>
      <c r="D44" s="297"/>
      <c r="E44" s="297"/>
      <c r="F44" s="297"/>
      <c r="G44" s="297"/>
      <c r="H44" s="311"/>
      <c r="I44" s="305"/>
    </row>
    <row r="45" spans="1:9" ht="11.25">
      <c r="A45" s="295"/>
      <c r="B45" s="302" t="s">
        <v>410</v>
      </c>
      <c r="C45" s="297"/>
      <c r="D45" s="297"/>
      <c r="E45" s="297"/>
      <c r="F45" s="297"/>
      <c r="G45" s="297"/>
      <c r="H45" s="312">
        <v>30</v>
      </c>
      <c r="I45" s="306" t="s">
        <v>203</v>
      </c>
    </row>
    <row r="46" spans="1:9" ht="11.25">
      <c r="A46" s="295"/>
      <c r="B46" s="302" t="s">
        <v>411</v>
      </c>
      <c r="C46" s="297"/>
      <c r="D46" s="297"/>
      <c r="E46" s="297"/>
      <c r="F46" s="297"/>
      <c r="G46" s="297"/>
      <c r="H46" s="312">
        <v>1.5</v>
      </c>
      <c r="I46" s="306" t="s">
        <v>203</v>
      </c>
    </row>
    <row r="47" spans="1:9" ht="11.25">
      <c r="A47" s="295"/>
      <c r="B47" s="302" t="s">
        <v>412</v>
      </c>
      <c r="C47" s="297"/>
      <c r="D47" s="297"/>
      <c r="E47" s="297"/>
      <c r="F47" s="297"/>
      <c r="G47" s="297"/>
      <c r="H47" s="312">
        <v>25</v>
      </c>
      <c r="I47" s="306" t="s">
        <v>203</v>
      </c>
    </row>
    <row r="48" spans="1:9" ht="11.25">
      <c r="A48" s="295"/>
      <c r="B48" s="302" t="s">
        <v>411</v>
      </c>
      <c r="C48" s="297"/>
      <c r="D48" s="297"/>
      <c r="E48" s="297"/>
      <c r="F48" s="297"/>
      <c r="G48" s="297"/>
      <c r="H48" s="312">
        <v>1</v>
      </c>
      <c r="I48" s="306" t="s">
        <v>203</v>
      </c>
    </row>
    <row r="49" spans="1:9" ht="11.25">
      <c r="A49" s="295">
        <v>360</v>
      </c>
      <c r="B49" s="296" t="s">
        <v>413</v>
      </c>
      <c r="C49" s="297"/>
      <c r="D49" s="297"/>
      <c r="E49" s="297"/>
      <c r="F49" s="297"/>
      <c r="G49" s="297"/>
      <c r="H49" s="311"/>
      <c r="I49" s="305"/>
    </row>
    <row r="50" spans="1:9" ht="11.25">
      <c r="A50" s="295"/>
      <c r="B50" s="302" t="s">
        <v>414</v>
      </c>
      <c r="C50" s="297"/>
      <c r="D50" s="297"/>
      <c r="E50" s="297"/>
      <c r="F50" s="297"/>
      <c r="G50" s="297"/>
      <c r="H50" s="312">
        <v>85</v>
      </c>
      <c r="I50" s="306" t="s">
        <v>203</v>
      </c>
    </row>
    <row r="51" spans="1:9" ht="11.25">
      <c r="A51" s="295"/>
      <c r="B51" s="302" t="s">
        <v>411</v>
      </c>
      <c r="C51" s="297"/>
      <c r="D51" s="297"/>
      <c r="E51" s="297"/>
      <c r="F51" s="297"/>
      <c r="G51" s="297"/>
      <c r="H51" s="312">
        <v>1.2</v>
      </c>
      <c r="I51" s="306" t="s">
        <v>203</v>
      </c>
    </row>
    <row r="52" spans="1:9" ht="11.25">
      <c r="A52" s="295"/>
      <c r="B52" s="302" t="s">
        <v>415</v>
      </c>
      <c r="C52" s="297"/>
      <c r="D52" s="297"/>
      <c r="E52" s="297"/>
      <c r="F52" s="297"/>
      <c r="G52" s="297"/>
      <c r="H52" s="312">
        <v>35</v>
      </c>
      <c r="I52" s="306" t="s">
        <v>203</v>
      </c>
    </row>
    <row r="53" spans="1:9" ht="11.25">
      <c r="A53" s="295"/>
      <c r="B53" s="302" t="s">
        <v>416</v>
      </c>
      <c r="C53" s="297"/>
      <c r="D53" s="297"/>
      <c r="E53" s="297"/>
      <c r="F53" s="297"/>
      <c r="G53" s="297"/>
      <c r="H53" s="312">
        <v>220</v>
      </c>
      <c r="I53" s="306" t="s">
        <v>203</v>
      </c>
    </row>
    <row r="54" spans="1:9" ht="11.25">
      <c r="A54" s="295"/>
      <c r="B54" s="302" t="s">
        <v>417</v>
      </c>
      <c r="C54" s="297"/>
      <c r="D54" s="297"/>
      <c r="E54" s="297"/>
      <c r="F54" s="297"/>
      <c r="G54" s="297"/>
      <c r="H54" s="312">
        <v>50</v>
      </c>
      <c r="I54" s="306" t="s">
        <v>203</v>
      </c>
    </row>
    <row r="55" spans="1:9" ht="11.25">
      <c r="A55" s="295"/>
      <c r="B55" s="302" t="s">
        <v>418</v>
      </c>
      <c r="C55" s="297"/>
      <c r="D55" s="297"/>
      <c r="E55" s="297"/>
      <c r="F55" s="297"/>
      <c r="G55" s="297"/>
      <c r="H55" s="312">
        <v>65</v>
      </c>
      <c r="I55" s="306" t="s">
        <v>203</v>
      </c>
    </row>
    <row r="56" spans="1:9" ht="11.25">
      <c r="A56" s="295">
        <v>370</v>
      </c>
      <c r="B56" s="296" t="s">
        <v>419</v>
      </c>
      <c r="C56" s="296"/>
      <c r="D56" s="296"/>
      <c r="E56" s="296"/>
      <c r="F56" s="296"/>
      <c r="G56" s="296"/>
      <c r="H56" s="313"/>
      <c r="I56" s="307"/>
    </row>
    <row r="57" spans="1:9" ht="11.25">
      <c r="A57" s="298">
        <v>400</v>
      </c>
      <c r="B57" s="299" t="s">
        <v>420</v>
      </c>
      <c r="C57" s="296"/>
      <c r="D57" s="296"/>
      <c r="E57" s="296"/>
      <c r="F57" s="296"/>
      <c r="G57" s="296"/>
      <c r="H57" s="313"/>
      <c r="I57" s="307"/>
    </row>
    <row r="58" spans="1:9" ht="11.25">
      <c r="A58" s="295">
        <v>410</v>
      </c>
      <c r="B58" s="296" t="s">
        <v>421</v>
      </c>
      <c r="C58" s="296"/>
      <c r="D58" s="296"/>
      <c r="E58" s="296"/>
      <c r="F58" s="296"/>
      <c r="G58" s="296"/>
      <c r="H58" s="313"/>
      <c r="I58" s="307"/>
    </row>
    <row r="59" spans="1:9" ht="11.25">
      <c r="A59" s="295"/>
      <c r="B59" s="302" t="s">
        <v>422</v>
      </c>
      <c r="C59" s="296"/>
      <c r="D59" s="296"/>
      <c r="E59" s="296"/>
      <c r="F59" s="296"/>
      <c r="G59" s="296"/>
      <c r="H59" s="312">
        <v>12</v>
      </c>
      <c r="I59" s="306" t="s">
        <v>423</v>
      </c>
    </row>
    <row r="60" spans="1:9" ht="11.25">
      <c r="A60" s="295"/>
      <c r="B60" s="302" t="s">
        <v>424</v>
      </c>
      <c r="C60" s="296"/>
      <c r="D60" s="296"/>
      <c r="E60" s="296"/>
      <c r="F60" s="296"/>
      <c r="G60" s="296"/>
      <c r="H60" s="312">
        <v>50</v>
      </c>
      <c r="I60" s="306" t="s">
        <v>423</v>
      </c>
    </row>
    <row r="61" spans="1:9" ht="11.25">
      <c r="A61" s="295"/>
      <c r="B61" s="302" t="s">
        <v>425</v>
      </c>
      <c r="C61" s="296"/>
      <c r="D61" s="296"/>
      <c r="E61" s="296"/>
      <c r="F61" s="296"/>
      <c r="G61" s="296"/>
      <c r="H61" s="312">
        <v>120</v>
      </c>
      <c r="I61" s="306" t="s">
        <v>423</v>
      </c>
    </row>
    <row r="62" spans="1:9" ht="11.25">
      <c r="A62" s="295"/>
      <c r="B62" s="302" t="s">
        <v>426</v>
      </c>
      <c r="C62" s="296"/>
      <c r="D62" s="296"/>
      <c r="E62" s="296"/>
      <c r="F62" s="296"/>
      <c r="G62" s="296"/>
      <c r="H62" s="312">
        <v>15</v>
      </c>
      <c r="I62" s="306" t="s">
        <v>423</v>
      </c>
    </row>
    <row r="63" spans="1:9" ht="11.25">
      <c r="A63" s="295"/>
      <c r="B63" s="302" t="s">
        <v>427</v>
      </c>
      <c r="C63" s="297"/>
      <c r="D63" s="297"/>
      <c r="E63" s="297"/>
      <c r="F63" s="297"/>
      <c r="G63" s="297"/>
      <c r="H63" s="312">
        <v>1000</v>
      </c>
      <c r="I63" s="306" t="s">
        <v>205</v>
      </c>
    </row>
    <row r="64" spans="1:9" ht="11.25">
      <c r="A64" s="295">
        <v>420</v>
      </c>
      <c r="B64" s="296" t="s">
        <v>428</v>
      </c>
      <c r="C64" s="296"/>
      <c r="D64" s="296"/>
      <c r="E64" s="296"/>
      <c r="F64" s="296"/>
      <c r="G64" s="296"/>
      <c r="H64" s="313"/>
      <c r="I64" s="307"/>
    </row>
    <row r="65" spans="1:9" ht="11.25">
      <c r="A65" s="295"/>
      <c r="B65" s="302" t="s">
        <v>429</v>
      </c>
      <c r="C65" s="296"/>
      <c r="D65" s="296"/>
      <c r="E65" s="296"/>
      <c r="F65" s="296"/>
      <c r="G65" s="296"/>
      <c r="H65" s="312">
        <v>500</v>
      </c>
      <c r="I65" s="306" t="s">
        <v>204</v>
      </c>
    </row>
    <row r="66" spans="1:9" ht="11.25">
      <c r="A66" s="295"/>
      <c r="B66" s="302" t="s">
        <v>430</v>
      </c>
      <c r="C66" s="296"/>
      <c r="D66" s="296"/>
      <c r="E66" s="296"/>
      <c r="F66" s="296"/>
      <c r="G66" s="296"/>
      <c r="H66" s="312">
        <v>100</v>
      </c>
      <c r="I66" s="306" t="s">
        <v>204</v>
      </c>
    </row>
    <row r="67" spans="1:9" ht="12.75">
      <c r="A67" s="295"/>
      <c r="B67" s="302" t="s">
        <v>431</v>
      </c>
      <c r="C67" s="297"/>
      <c r="D67" s="297"/>
      <c r="E67" s="297"/>
      <c r="F67" s="297"/>
      <c r="G67" s="381" t="s">
        <v>432</v>
      </c>
      <c r="H67" s="382"/>
      <c r="I67" s="306" t="s">
        <v>204</v>
      </c>
    </row>
    <row r="68" spans="1:9" ht="11.25">
      <c r="A68" s="295"/>
      <c r="B68" s="302" t="s">
        <v>433</v>
      </c>
      <c r="C68" s="297"/>
      <c r="D68" s="297"/>
      <c r="E68" s="297"/>
      <c r="F68" s="297"/>
      <c r="G68" s="297"/>
      <c r="H68" s="312">
        <v>375</v>
      </c>
      <c r="I68" s="306" t="s">
        <v>204</v>
      </c>
    </row>
    <row r="69" spans="1:9" ht="11.25">
      <c r="A69" s="295"/>
      <c r="B69" s="302" t="s">
        <v>434</v>
      </c>
      <c r="C69" s="297"/>
      <c r="D69" s="297"/>
      <c r="E69" s="297"/>
      <c r="F69" s="297"/>
      <c r="G69" s="297"/>
      <c r="H69" s="312">
        <v>650</v>
      </c>
      <c r="I69" s="306" t="s">
        <v>204</v>
      </c>
    </row>
    <row r="70" spans="1:9" ht="11.25">
      <c r="A70" s="295"/>
      <c r="B70" s="302" t="s">
        <v>435</v>
      </c>
      <c r="C70" s="297"/>
      <c r="D70" s="297"/>
      <c r="E70" s="297"/>
      <c r="F70" s="297"/>
      <c r="G70" s="297"/>
      <c r="H70" s="312">
        <v>250</v>
      </c>
      <c r="I70" s="306" t="s">
        <v>436</v>
      </c>
    </row>
    <row r="71" spans="1:9" ht="11.25">
      <c r="A71" s="295"/>
      <c r="B71" s="302" t="s">
        <v>437</v>
      </c>
      <c r="C71" s="297"/>
      <c r="D71" s="297"/>
      <c r="E71" s="297"/>
      <c r="F71" s="297"/>
      <c r="G71" s="297"/>
      <c r="H71" s="312">
        <v>900</v>
      </c>
      <c r="I71" s="306" t="s">
        <v>204</v>
      </c>
    </row>
    <row r="72" spans="1:9" ht="11.25">
      <c r="A72" s="295"/>
      <c r="B72" s="302" t="s">
        <v>438</v>
      </c>
      <c r="C72" s="297"/>
      <c r="D72" s="297"/>
      <c r="E72" s="297"/>
      <c r="F72" s="297"/>
      <c r="G72" s="297"/>
      <c r="H72" s="312" t="s">
        <v>241</v>
      </c>
      <c r="I72" s="306" t="s">
        <v>203</v>
      </c>
    </row>
    <row r="73" spans="1:9" ht="11.25">
      <c r="A73" s="295"/>
      <c r="B73" s="302" t="s">
        <v>439</v>
      </c>
      <c r="C73" s="297"/>
      <c r="D73" s="297"/>
      <c r="E73" s="297"/>
      <c r="F73" s="297"/>
      <c r="G73" s="297"/>
      <c r="H73" s="312" t="s">
        <v>240</v>
      </c>
      <c r="I73" s="306" t="s">
        <v>203</v>
      </c>
    </row>
    <row r="74" spans="1:9" ht="11.25">
      <c r="A74" s="295"/>
      <c r="B74" s="302" t="s">
        <v>440</v>
      </c>
      <c r="C74" s="297"/>
      <c r="D74" s="297"/>
      <c r="E74" s="297"/>
      <c r="F74" s="297"/>
      <c r="G74" s="297"/>
      <c r="H74" s="374">
        <v>2000</v>
      </c>
      <c r="I74" s="306" t="s">
        <v>436</v>
      </c>
    </row>
    <row r="75" spans="1:9" ht="11.25">
      <c r="A75" s="295"/>
      <c r="B75" s="302" t="s">
        <v>441</v>
      </c>
      <c r="C75" s="297"/>
      <c r="D75" s="297"/>
      <c r="E75" s="297"/>
      <c r="F75" s="297"/>
      <c r="G75" s="297"/>
      <c r="H75" s="312">
        <v>60</v>
      </c>
      <c r="I75" s="306" t="s">
        <v>436</v>
      </c>
    </row>
    <row r="76" spans="1:9" ht="11.25">
      <c r="A76" s="295">
        <v>430</v>
      </c>
      <c r="B76" s="296" t="s">
        <v>442</v>
      </c>
      <c r="C76" s="296"/>
      <c r="D76" s="296"/>
      <c r="E76" s="296"/>
      <c r="F76" s="296"/>
      <c r="G76" s="296"/>
      <c r="H76" s="313"/>
      <c r="I76" s="307"/>
    </row>
    <row r="77" spans="1:9" ht="11.25">
      <c r="A77" s="295"/>
      <c r="B77" s="302" t="s">
        <v>443</v>
      </c>
      <c r="C77" s="297"/>
      <c r="D77" s="297"/>
      <c r="E77" s="297"/>
      <c r="F77" s="297"/>
      <c r="G77" s="297"/>
      <c r="H77" s="312">
        <v>3</v>
      </c>
      <c r="I77" s="306" t="s">
        <v>205</v>
      </c>
    </row>
    <row r="78" spans="1:9" ht="11.25">
      <c r="A78" s="295"/>
      <c r="B78" s="302" t="s">
        <v>444</v>
      </c>
      <c r="C78" s="297"/>
      <c r="D78" s="297"/>
      <c r="E78" s="297"/>
      <c r="F78" s="297"/>
      <c r="G78" s="297"/>
      <c r="H78" s="312">
        <v>1.5</v>
      </c>
      <c r="I78" s="306" t="s">
        <v>205</v>
      </c>
    </row>
    <row r="79" spans="1:9" ht="11.25">
      <c r="A79" s="295"/>
      <c r="B79" s="302" t="s">
        <v>445</v>
      </c>
      <c r="C79" s="297"/>
      <c r="D79" s="297"/>
      <c r="E79" s="297"/>
      <c r="F79" s="297"/>
      <c r="G79" s="297"/>
      <c r="H79" s="312">
        <v>20</v>
      </c>
      <c r="I79" s="306" t="s">
        <v>205</v>
      </c>
    </row>
    <row r="80" spans="1:9" ht="11.25">
      <c r="A80" s="295"/>
      <c r="B80" s="302" t="s">
        <v>446</v>
      </c>
      <c r="C80" s="297"/>
      <c r="D80" s="297"/>
      <c r="E80" s="297"/>
      <c r="F80" s="297"/>
      <c r="G80" s="297"/>
      <c r="H80" s="312">
        <v>15</v>
      </c>
      <c r="I80" s="306" t="s">
        <v>205</v>
      </c>
    </row>
    <row r="81" spans="1:9" ht="11.25">
      <c r="A81" s="295"/>
      <c r="B81" s="302" t="s">
        <v>447</v>
      </c>
      <c r="C81" s="297"/>
      <c r="D81" s="297"/>
      <c r="E81" s="297"/>
      <c r="F81" s="297"/>
      <c r="G81" s="297"/>
      <c r="H81" s="312">
        <v>150</v>
      </c>
      <c r="I81" s="306" t="s">
        <v>204</v>
      </c>
    </row>
    <row r="82" spans="1:9" ht="11.25">
      <c r="A82" s="295"/>
      <c r="B82" s="302" t="s">
        <v>448</v>
      </c>
      <c r="C82" s="297"/>
      <c r="D82" s="297"/>
      <c r="E82" s="297"/>
      <c r="F82" s="297"/>
      <c r="G82" s="297"/>
      <c r="H82" s="312">
        <v>350</v>
      </c>
      <c r="I82" s="306" t="s">
        <v>204</v>
      </c>
    </row>
    <row r="83" spans="1:9" ht="11.25">
      <c r="A83" s="295">
        <v>440</v>
      </c>
      <c r="B83" s="296" t="s">
        <v>449</v>
      </c>
      <c r="C83" s="296"/>
      <c r="D83" s="296"/>
      <c r="E83" s="296"/>
      <c r="F83" s="296"/>
      <c r="G83" s="296"/>
      <c r="H83" s="313"/>
      <c r="I83" s="307"/>
    </row>
    <row r="84" spans="1:9" ht="11.25">
      <c r="A84" s="295"/>
      <c r="B84" s="302" t="s">
        <v>450</v>
      </c>
      <c r="C84" s="297"/>
      <c r="D84" s="297"/>
      <c r="E84" s="297"/>
      <c r="F84" s="297"/>
      <c r="G84" s="297"/>
      <c r="H84" s="312">
        <v>70</v>
      </c>
      <c r="I84" s="306" t="s">
        <v>436</v>
      </c>
    </row>
    <row r="85" spans="1:9" ht="11.25">
      <c r="A85" s="295"/>
      <c r="B85" s="302" t="s">
        <v>451</v>
      </c>
      <c r="C85" s="297"/>
      <c r="D85" s="297"/>
      <c r="E85" s="297"/>
      <c r="F85" s="297"/>
      <c r="G85" s="297"/>
      <c r="H85" s="312">
        <v>10</v>
      </c>
      <c r="I85" s="306" t="s">
        <v>203</v>
      </c>
    </row>
    <row r="86" spans="1:9" ht="11.25">
      <c r="A86" s="295"/>
      <c r="B86" s="302" t="s">
        <v>452</v>
      </c>
      <c r="C86" s="297"/>
      <c r="D86" s="297"/>
      <c r="E86" s="297"/>
      <c r="F86" s="297"/>
      <c r="G86" s="297"/>
      <c r="H86" s="312">
        <v>3250</v>
      </c>
      <c r="I86" s="306" t="s">
        <v>206</v>
      </c>
    </row>
    <row r="87" spans="1:9" ht="11.25">
      <c r="A87" s="295"/>
      <c r="B87" s="302" t="s">
        <v>453</v>
      </c>
      <c r="C87" s="297"/>
      <c r="D87" s="297"/>
      <c r="E87" s="297"/>
      <c r="F87" s="297"/>
      <c r="G87" s="297"/>
      <c r="H87" s="312">
        <v>2750</v>
      </c>
      <c r="I87" s="306" t="s">
        <v>206</v>
      </c>
    </row>
    <row r="88" spans="1:9" ht="11.25">
      <c r="A88" s="295"/>
      <c r="B88" s="302" t="s">
        <v>454</v>
      </c>
      <c r="C88" s="297"/>
      <c r="D88" s="297"/>
      <c r="E88" s="297"/>
      <c r="F88" s="297"/>
      <c r="G88" s="297"/>
      <c r="H88" s="312">
        <v>3000</v>
      </c>
      <c r="I88" s="306" t="s">
        <v>206</v>
      </c>
    </row>
    <row r="89" spans="1:9" ht="11.25">
      <c r="A89" s="295">
        <v>450</v>
      </c>
      <c r="B89" s="296" t="s">
        <v>455</v>
      </c>
      <c r="C89" s="296"/>
      <c r="D89" s="296"/>
      <c r="E89" s="296"/>
      <c r="F89" s="296"/>
      <c r="G89" s="296"/>
      <c r="H89" s="313"/>
      <c r="I89" s="307"/>
    </row>
    <row r="90" spans="1:9" ht="11.25">
      <c r="A90" s="295">
        <v>460</v>
      </c>
      <c r="B90" s="296" t="s">
        <v>456</v>
      </c>
      <c r="C90" s="296"/>
      <c r="D90" s="296"/>
      <c r="E90" s="296"/>
      <c r="F90" s="296"/>
      <c r="G90" s="296"/>
      <c r="H90" s="313"/>
      <c r="I90" s="307"/>
    </row>
    <row r="91" spans="1:9" ht="12" thickBot="1">
      <c r="A91" s="300">
        <v>470</v>
      </c>
      <c r="B91" s="301" t="s">
        <v>457</v>
      </c>
      <c r="C91" s="301"/>
      <c r="D91" s="301"/>
      <c r="E91" s="301"/>
      <c r="F91" s="301"/>
      <c r="G91" s="301"/>
      <c r="H91" s="314"/>
      <c r="I91" s="308"/>
    </row>
  </sheetData>
  <sheetProtection password="CC0D"/>
  <mergeCells count="1">
    <mergeCell ref="G67:H67"/>
  </mergeCells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21" sqref="H21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9" t="s">
        <v>132</v>
      </c>
      <c r="B1" s="20" t="s">
        <v>458</v>
      </c>
      <c r="C1" s="20"/>
      <c r="D1" s="20"/>
      <c r="E1" s="76"/>
      <c r="F1" s="77"/>
      <c r="G1" s="4"/>
    </row>
    <row r="2" spans="1:7" s="1" customFormat="1" ht="11.25">
      <c r="A2" s="57"/>
      <c r="B2" s="58" t="s">
        <v>459</v>
      </c>
      <c r="C2" s="58"/>
      <c r="D2" s="58"/>
      <c r="E2" s="7">
        <v>12</v>
      </c>
      <c r="F2" s="78" t="s">
        <v>58</v>
      </c>
      <c r="G2" s="4"/>
    </row>
    <row r="3" spans="1:7" s="1" customFormat="1" ht="11.25">
      <c r="A3" s="57"/>
      <c r="B3" s="58" t="s">
        <v>460</v>
      </c>
      <c r="C3" s="58"/>
      <c r="D3" s="58"/>
      <c r="E3" s="7">
        <v>15</v>
      </c>
      <c r="F3" s="78" t="s">
        <v>58</v>
      </c>
      <c r="G3" s="4"/>
    </row>
    <row r="4" spans="1:7" s="1" customFormat="1" ht="11.25">
      <c r="A4" s="57"/>
      <c r="B4" s="58" t="s">
        <v>461</v>
      </c>
      <c r="C4" s="58"/>
      <c r="D4" s="58"/>
      <c r="E4" s="7">
        <v>18</v>
      </c>
      <c r="F4" s="78" t="s">
        <v>58</v>
      </c>
      <c r="G4" s="4"/>
    </row>
    <row r="5" spans="1:7" s="1" customFormat="1" ht="11.25">
      <c r="A5" s="57"/>
      <c r="B5" s="58" t="s">
        <v>462</v>
      </c>
      <c r="C5" s="58"/>
      <c r="D5" s="58"/>
      <c r="E5" s="7">
        <v>18</v>
      </c>
      <c r="F5" s="78" t="s">
        <v>58</v>
      </c>
      <c r="G5" s="4"/>
    </row>
    <row r="6" spans="1:7" s="1" customFormat="1" ht="11.25">
      <c r="A6" s="57"/>
      <c r="B6" s="58" t="s">
        <v>463</v>
      </c>
      <c r="C6" s="58"/>
      <c r="D6" s="58"/>
      <c r="E6" s="7">
        <v>20</v>
      </c>
      <c r="F6" s="78" t="s">
        <v>58</v>
      </c>
      <c r="G6" s="4"/>
    </row>
    <row r="7" spans="1:7" s="1" customFormat="1" ht="11.25">
      <c r="A7" s="57"/>
      <c r="B7" s="58" t="s">
        <v>464</v>
      </c>
      <c r="C7" s="58"/>
      <c r="D7" s="58"/>
      <c r="E7" s="7">
        <v>20</v>
      </c>
      <c r="F7" s="78" t="s">
        <v>58</v>
      </c>
      <c r="G7" s="4"/>
    </row>
    <row r="8" spans="1:7" s="1" customFormat="1" ht="12" thickBot="1">
      <c r="A8" s="62"/>
      <c r="B8" s="63" t="s">
        <v>465</v>
      </c>
      <c r="C8" s="63"/>
      <c r="D8" s="63"/>
      <c r="E8" s="48">
        <v>22</v>
      </c>
      <c r="F8" s="79" t="s">
        <v>58</v>
      </c>
      <c r="G8" s="4"/>
    </row>
    <row r="9" ht="12" thickBot="1"/>
    <row r="10" spans="1:7" s="1" customFormat="1" ht="11.25">
      <c r="A10" s="19" t="s">
        <v>158</v>
      </c>
      <c r="B10" s="20" t="s">
        <v>466</v>
      </c>
      <c r="C10" s="20"/>
      <c r="D10" s="131" t="s">
        <v>467</v>
      </c>
      <c r="E10" s="53" t="s">
        <v>468</v>
      </c>
      <c r="F10" s="4"/>
      <c r="G10" s="4"/>
    </row>
    <row r="11" spans="1:7" s="1" customFormat="1" ht="11.25">
      <c r="A11" s="57"/>
      <c r="B11" s="58" t="s">
        <v>469</v>
      </c>
      <c r="C11" s="58"/>
      <c r="D11" s="59" t="s">
        <v>470</v>
      </c>
      <c r="E11" s="60" t="s">
        <v>9</v>
      </c>
      <c r="F11" s="4"/>
      <c r="G11" s="4"/>
    </row>
    <row r="12" spans="1:7" s="1" customFormat="1" ht="11.25">
      <c r="A12" s="57"/>
      <c r="B12" s="58" t="s">
        <v>471</v>
      </c>
      <c r="C12" s="58"/>
      <c r="D12" s="18">
        <v>5.2</v>
      </c>
      <c r="E12" s="74">
        <v>0.8</v>
      </c>
      <c r="F12" s="4"/>
      <c r="G12" s="4"/>
    </row>
    <row r="13" spans="1:7" s="1" customFormat="1" ht="11.25">
      <c r="A13" s="57"/>
      <c r="B13" s="58" t="s">
        <v>472</v>
      </c>
      <c r="C13" s="58"/>
      <c r="D13" s="18">
        <v>3</v>
      </c>
      <c r="E13" s="74">
        <v>0.7</v>
      </c>
      <c r="F13" s="4"/>
      <c r="G13" s="4"/>
    </row>
    <row r="14" spans="1:7" s="1" customFormat="1" ht="11.25">
      <c r="A14" s="57"/>
      <c r="B14" s="58" t="s">
        <v>473</v>
      </c>
      <c r="C14" s="58"/>
      <c r="D14" s="18">
        <v>2</v>
      </c>
      <c r="E14" s="74">
        <v>0.6</v>
      </c>
      <c r="F14" s="4"/>
      <c r="G14" s="4"/>
    </row>
    <row r="15" spans="1:7" s="1" customFormat="1" ht="11.25">
      <c r="A15" s="57"/>
      <c r="B15" s="58" t="s">
        <v>472</v>
      </c>
      <c r="C15" s="58"/>
      <c r="D15" s="18">
        <v>1.4</v>
      </c>
      <c r="E15" s="74">
        <v>0.62</v>
      </c>
      <c r="F15" s="4"/>
      <c r="G15" s="4"/>
    </row>
    <row r="16" spans="1:7" s="1" customFormat="1" ht="12" thickBot="1">
      <c r="A16" s="62"/>
      <c r="B16" s="63" t="s">
        <v>473</v>
      </c>
      <c r="C16" s="63"/>
      <c r="D16" s="91">
        <v>0.9</v>
      </c>
      <c r="E16" s="75">
        <v>0.55</v>
      </c>
      <c r="F16" s="4"/>
      <c r="G16" s="4"/>
    </row>
    <row r="17" ht="12" thickBot="1"/>
    <row r="18" spans="1:7" s="1" customFormat="1" ht="11.25">
      <c r="A18" s="19" t="s">
        <v>133</v>
      </c>
      <c r="B18" s="20" t="s">
        <v>474</v>
      </c>
      <c r="C18" s="20"/>
      <c r="D18" s="76" t="s">
        <v>475</v>
      </c>
      <c r="E18" s="77"/>
      <c r="F18" s="4"/>
      <c r="G18" s="4"/>
    </row>
    <row r="19" spans="1:7" s="1" customFormat="1" ht="11.25">
      <c r="A19" s="57"/>
      <c r="B19" s="58" t="s">
        <v>476</v>
      </c>
      <c r="C19" s="58"/>
      <c r="D19" s="18">
        <v>0.6</v>
      </c>
      <c r="E19" s="127" t="s">
        <v>150</v>
      </c>
      <c r="F19" s="4"/>
      <c r="G19" s="4"/>
    </row>
    <row r="20" spans="1:7" s="1" customFormat="1" ht="11.25">
      <c r="A20" s="57"/>
      <c r="B20" s="58" t="s">
        <v>477</v>
      </c>
      <c r="C20" s="58"/>
      <c r="D20" s="18">
        <v>0.8</v>
      </c>
      <c r="E20" s="127" t="s">
        <v>150</v>
      </c>
      <c r="F20" s="4"/>
      <c r="G20" s="4"/>
    </row>
    <row r="21" spans="1:7" s="1" customFormat="1" ht="12" thickBot="1">
      <c r="A21" s="62"/>
      <c r="B21" s="63" t="s">
        <v>478</v>
      </c>
      <c r="C21" s="63"/>
      <c r="D21" s="91">
        <v>0.5</v>
      </c>
      <c r="E21" s="128" t="s">
        <v>150</v>
      </c>
      <c r="F21" s="4"/>
      <c r="G21" s="4"/>
    </row>
    <row r="22" ht="12" thickBot="1"/>
    <row r="23" spans="1:5" ht="11.25">
      <c r="A23" s="19" t="s">
        <v>134</v>
      </c>
      <c r="B23" s="90" t="s">
        <v>479</v>
      </c>
      <c r="C23" s="20"/>
      <c r="D23" s="76"/>
      <c r="E23" s="77"/>
    </row>
    <row r="24" spans="1:5" ht="11.25">
      <c r="A24" s="57"/>
      <c r="B24" s="122" t="s">
        <v>480</v>
      </c>
      <c r="C24" s="58"/>
      <c r="D24" s="129">
        <v>100</v>
      </c>
      <c r="E24" s="127" t="s">
        <v>155</v>
      </c>
    </row>
    <row r="25" spans="1:5" ht="11.25">
      <c r="A25" s="57"/>
      <c r="B25" s="122" t="s">
        <v>481</v>
      </c>
      <c r="C25" s="58"/>
      <c r="D25" s="129">
        <v>60</v>
      </c>
      <c r="E25" s="127" t="s">
        <v>155</v>
      </c>
    </row>
    <row r="26" spans="1:5" ht="12" thickBot="1">
      <c r="A26" s="62"/>
      <c r="B26" s="126" t="s">
        <v>482</v>
      </c>
      <c r="C26" s="63"/>
      <c r="D26" s="130">
        <v>80</v>
      </c>
      <c r="E26" s="128" t="s">
        <v>155</v>
      </c>
    </row>
    <row r="27" ht="12" thickBot="1"/>
    <row r="28" spans="1:5" ht="11.25">
      <c r="A28" s="19" t="s">
        <v>135</v>
      </c>
      <c r="B28" s="90" t="s">
        <v>483</v>
      </c>
      <c r="C28" s="20"/>
      <c r="D28" s="20"/>
      <c r="E28" s="20"/>
    </row>
    <row r="29" spans="1:5" ht="11.25">
      <c r="A29" s="57"/>
      <c r="B29" s="122" t="s">
        <v>484</v>
      </c>
      <c r="C29" s="151" t="s">
        <v>485</v>
      </c>
      <c r="D29" s="149">
        <v>0.8</v>
      </c>
      <c r="E29" s="127"/>
    </row>
    <row r="30" spans="1:5" ht="12" thickBot="1">
      <c r="A30" s="62"/>
      <c r="B30" s="126" t="s">
        <v>486</v>
      </c>
      <c r="C30" s="152" t="s">
        <v>485</v>
      </c>
      <c r="D30" s="150">
        <v>0.6</v>
      </c>
      <c r="E30" s="128"/>
    </row>
    <row r="31" spans="1:5" ht="12" thickBot="1">
      <c r="A31" s="145"/>
      <c r="B31" s="146"/>
      <c r="C31" s="147"/>
      <c r="D31" s="148"/>
      <c r="E31" s="146"/>
    </row>
    <row r="32" spans="1:10" ht="11.25">
      <c r="A32" s="19" t="s">
        <v>151</v>
      </c>
      <c r="B32" s="20" t="s">
        <v>487</v>
      </c>
      <c r="C32" s="52" t="s">
        <v>59</v>
      </c>
      <c r="D32" s="52" t="s">
        <v>488</v>
      </c>
      <c r="E32" s="52" t="s">
        <v>489</v>
      </c>
      <c r="F32" s="52" t="s">
        <v>60</v>
      </c>
      <c r="G32" s="52" t="s">
        <v>490</v>
      </c>
      <c r="H32" s="53"/>
      <c r="I32" s="1"/>
      <c r="J32" s="1"/>
    </row>
    <row r="33" spans="1:10" ht="12" thickBot="1">
      <c r="A33" s="62"/>
      <c r="B33" s="63" t="s">
        <v>491</v>
      </c>
      <c r="C33" s="48">
        <v>331</v>
      </c>
      <c r="D33" s="48">
        <v>353</v>
      </c>
      <c r="E33" s="48">
        <v>212</v>
      </c>
      <c r="F33" s="48">
        <v>217</v>
      </c>
      <c r="G33" s="48">
        <v>121</v>
      </c>
      <c r="H33" s="79" t="s">
        <v>61</v>
      </c>
      <c r="I33" s="1"/>
      <c r="J33" s="1"/>
    </row>
    <row r="34" spans="1:10" ht="12" thickBot="1">
      <c r="A34" s="1"/>
      <c r="B34" s="1"/>
      <c r="C34" s="1"/>
      <c r="D34" s="2"/>
      <c r="E34" s="1"/>
      <c r="F34" s="4"/>
      <c r="G34" s="4"/>
      <c r="H34" s="1"/>
      <c r="I34" s="1"/>
      <c r="J34" s="1"/>
    </row>
    <row r="35" spans="1:10" ht="11.25">
      <c r="A35" s="19" t="s">
        <v>159</v>
      </c>
      <c r="B35" s="20" t="s">
        <v>492</v>
      </c>
      <c r="C35" s="20"/>
      <c r="D35" s="20"/>
      <c r="E35" s="52" t="s">
        <v>493</v>
      </c>
      <c r="F35" s="53" t="s">
        <v>494</v>
      </c>
      <c r="G35" s="4"/>
      <c r="H35" s="1"/>
      <c r="I35" s="1"/>
      <c r="J35" s="1"/>
    </row>
    <row r="36" spans="1:10" ht="11.25">
      <c r="A36" s="54"/>
      <c r="B36" s="55" t="s">
        <v>495</v>
      </c>
      <c r="C36" s="55"/>
      <c r="D36" s="55"/>
      <c r="E36" s="59" t="s">
        <v>62</v>
      </c>
      <c r="F36" s="60" t="s">
        <v>62</v>
      </c>
      <c r="G36" s="4"/>
      <c r="H36" s="1"/>
      <c r="I36" s="1"/>
      <c r="J36" s="1"/>
    </row>
    <row r="37" spans="1:10" ht="11.25">
      <c r="A37" s="57" t="s">
        <v>63</v>
      </c>
      <c r="B37" s="58" t="s">
        <v>496</v>
      </c>
      <c r="C37" s="58"/>
      <c r="D37" s="58"/>
      <c r="E37" s="7">
        <v>85</v>
      </c>
      <c r="F37" s="35">
        <v>60</v>
      </c>
      <c r="G37" s="4"/>
      <c r="H37" s="1"/>
      <c r="I37" s="1"/>
      <c r="J37" s="1"/>
    </row>
    <row r="38" spans="1:10" ht="11.25">
      <c r="A38" s="57" t="s">
        <v>64</v>
      </c>
      <c r="B38" s="58" t="s">
        <v>497</v>
      </c>
      <c r="C38" s="58"/>
      <c r="D38" s="58"/>
      <c r="E38" s="7">
        <v>75</v>
      </c>
      <c r="F38" s="35">
        <v>50</v>
      </c>
      <c r="G38" s="4"/>
      <c r="H38" s="1"/>
      <c r="I38" s="1"/>
      <c r="J38" s="1"/>
    </row>
    <row r="39" spans="1:10" ht="11.25">
      <c r="A39" s="57" t="s">
        <v>65</v>
      </c>
      <c r="B39" s="58" t="s">
        <v>498</v>
      </c>
      <c r="C39" s="58"/>
      <c r="D39" s="58"/>
      <c r="E39" s="7">
        <v>75</v>
      </c>
      <c r="F39" s="35">
        <v>50</v>
      </c>
      <c r="G39" s="4"/>
      <c r="H39" s="1"/>
      <c r="I39" s="1"/>
      <c r="J39" s="1"/>
    </row>
    <row r="40" spans="1:10" ht="11.25">
      <c r="A40" s="57" t="s">
        <v>0</v>
      </c>
      <c r="B40" s="58" t="s">
        <v>499</v>
      </c>
      <c r="C40" s="58"/>
      <c r="D40" s="58"/>
      <c r="E40" s="58"/>
      <c r="F40" s="78"/>
      <c r="G40" s="4"/>
      <c r="H40" s="1"/>
      <c r="I40" s="1"/>
      <c r="J40" s="1"/>
    </row>
    <row r="41" spans="1:10" ht="11.25">
      <c r="A41" s="57" t="s">
        <v>66</v>
      </c>
      <c r="B41" s="58" t="s">
        <v>500</v>
      </c>
      <c r="C41" s="58"/>
      <c r="D41" s="58"/>
      <c r="E41" s="7">
        <v>60</v>
      </c>
      <c r="F41" s="35">
        <v>40</v>
      </c>
      <c r="G41" s="4"/>
      <c r="H41" s="1"/>
      <c r="I41" s="1"/>
      <c r="J41" s="1"/>
    </row>
    <row r="42" spans="1:10" ht="11.25">
      <c r="A42" s="57" t="s">
        <v>0</v>
      </c>
      <c r="B42" s="58" t="s">
        <v>501</v>
      </c>
      <c r="C42" s="58"/>
      <c r="D42" s="58"/>
      <c r="E42" s="58"/>
      <c r="F42" s="78"/>
      <c r="G42" s="4"/>
      <c r="H42" s="1"/>
      <c r="I42" s="1"/>
      <c r="J42" s="1"/>
    </row>
    <row r="43" spans="1:10" ht="11.25">
      <c r="A43" s="57" t="s">
        <v>67</v>
      </c>
      <c r="B43" s="58" t="s">
        <v>502</v>
      </c>
      <c r="C43" s="58"/>
      <c r="D43" s="58"/>
      <c r="E43" s="7">
        <v>85</v>
      </c>
      <c r="F43" s="35">
        <v>60</v>
      </c>
      <c r="G43" s="4"/>
      <c r="H43" s="1"/>
      <c r="I43" s="1"/>
      <c r="J43" s="1"/>
    </row>
    <row r="44" spans="1:10" ht="12" thickBot="1">
      <c r="A44" s="62"/>
      <c r="B44" s="63" t="s">
        <v>503</v>
      </c>
      <c r="C44" s="63"/>
      <c r="D44" s="63"/>
      <c r="E44" s="63"/>
      <c r="F44" s="79"/>
      <c r="G44" s="4"/>
      <c r="H44" s="1"/>
      <c r="I44" s="1"/>
      <c r="J44" s="1"/>
    </row>
    <row r="45" spans="1:10" ht="11.25">
      <c r="A45" s="1"/>
      <c r="B45" s="1"/>
      <c r="C45" s="1"/>
      <c r="D45" s="2"/>
      <c r="E45" s="1"/>
      <c r="F45" s="4"/>
      <c r="G45" s="4"/>
      <c r="H45" s="1"/>
      <c r="I45" s="1"/>
      <c r="J45" s="1"/>
    </row>
    <row r="46" ht="11.25">
      <c r="A46" t="s">
        <v>504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PageLayoutView="0" workbookViewId="0" topLeftCell="A1">
      <selection activeCell="A2" sqref="A2"/>
    </sheetView>
  </sheetViews>
  <sheetFormatPr defaultColWidth="13.33203125" defaultRowHeight="11.25"/>
  <cols>
    <col min="1" max="1" width="2.66015625" style="324" customWidth="1"/>
    <col min="2" max="2" width="20.33203125" style="324" customWidth="1"/>
    <col min="3" max="3" width="34.16015625" style="324" customWidth="1"/>
    <col min="4" max="4" width="5.16015625" style="324" hidden="1" customWidth="1"/>
    <col min="5" max="23" width="6.66015625" style="324" customWidth="1"/>
    <col min="24" max="24" width="14.16015625" style="324" customWidth="1"/>
    <col min="25" max="25" width="15.66015625" style="324" customWidth="1"/>
    <col min="26" max="16384" width="13.33203125" style="324" customWidth="1"/>
  </cols>
  <sheetData>
    <row r="1" spans="1:24" ht="11.25">
      <c r="A1" s="363"/>
      <c r="B1" s="364" t="s">
        <v>505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6"/>
    </row>
    <row r="2" spans="1:24" ht="11.25">
      <c r="A2" s="342"/>
      <c r="B2" s="343" t="s">
        <v>506</v>
      </c>
      <c r="C2" s="343"/>
      <c r="D2" s="344"/>
      <c r="E2" s="345" t="s">
        <v>111</v>
      </c>
      <c r="F2" s="345" t="s">
        <v>177</v>
      </c>
      <c r="G2" s="345" t="s">
        <v>507</v>
      </c>
      <c r="H2" s="345" t="s">
        <v>88</v>
      </c>
      <c r="I2" s="345" t="s">
        <v>508</v>
      </c>
      <c r="J2" s="345" t="s">
        <v>178</v>
      </c>
      <c r="K2" s="345" t="s">
        <v>179</v>
      </c>
      <c r="L2" s="345" t="s">
        <v>180</v>
      </c>
      <c r="M2" s="345" t="s">
        <v>63</v>
      </c>
      <c r="N2" s="345" t="s">
        <v>181</v>
      </c>
      <c r="O2" s="345" t="s">
        <v>90</v>
      </c>
      <c r="P2" s="345" t="s">
        <v>96</v>
      </c>
      <c r="Q2" s="345" t="s">
        <v>99</v>
      </c>
      <c r="R2" s="345" t="s">
        <v>106</v>
      </c>
      <c r="S2" s="345" t="s">
        <v>182</v>
      </c>
      <c r="T2" s="345" t="s">
        <v>107</v>
      </c>
      <c r="U2" s="345" t="s">
        <v>183</v>
      </c>
      <c r="V2" s="345" t="s">
        <v>184</v>
      </c>
      <c r="W2" s="345" t="s">
        <v>108</v>
      </c>
      <c r="X2" s="346"/>
    </row>
    <row r="3" spans="1:24" ht="112.5">
      <c r="A3" s="342"/>
      <c r="B3" s="343" t="s">
        <v>509</v>
      </c>
      <c r="C3" s="343"/>
      <c r="D3" s="343"/>
      <c r="E3" s="347" t="s">
        <v>510</v>
      </c>
      <c r="F3" s="347" t="s">
        <v>511</v>
      </c>
      <c r="G3" s="347" t="s">
        <v>512</v>
      </c>
      <c r="H3" s="347" t="s">
        <v>513</v>
      </c>
      <c r="I3" s="347" t="s">
        <v>514</v>
      </c>
      <c r="J3" s="347" t="s">
        <v>515</v>
      </c>
      <c r="K3" s="347" t="s">
        <v>516</v>
      </c>
      <c r="L3" s="347" t="s">
        <v>517</v>
      </c>
      <c r="M3" s="347" t="s">
        <v>518</v>
      </c>
      <c r="N3" s="347" t="s">
        <v>519</v>
      </c>
      <c r="O3" s="347" t="s">
        <v>520</v>
      </c>
      <c r="P3" s="347" t="s">
        <v>521</v>
      </c>
      <c r="Q3" s="347" t="s">
        <v>522</v>
      </c>
      <c r="R3" s="347" t="s">
        <v>523</v>
      </c>
      <c r="S3" s="347" t="s">
        <v>524</v>
      </c>
      <c r="T3" s="347" t="s">
        <v>525</v>
      </c>
      <c r="U3" s="347" t="s">
        <v>526</v>
      </c>
      <c r="V3" s="347" t="s">
        <v>527</v>
      </c>
      <c r="W3" s="347" t="s">
        <v>528</v>
      </c>
      <c r="X3" s="348"/>
    </row>
    <row r="4" spans="1:24" ht="11.25" customHeight="1">
      <c r="A4" s="349"/>
      <c r="B4" s="350"/>
      <c r="C4" s="350"/>
      <c r="D4" s="327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60"/>
    </row>
    <row r="5" spans="1:24" ht="11.25" customHeight="1">
      <c r="A5" s="349"/>
      <c r="B5" s="351" t="s">
        <v>529</v>
      </c>
      <c r="C5" s="351"/>
      <c r="D5" s="327" t="s">
        <v>185</v>
      </c>
      <c r="E5" s="329">
        <f>(31+30+31+31+28+31+30)/212</f>
        <v>1</v>
      </c>
      <c r="F5" s="329">
        <f>(31+30+31+31+28+31+30)/212</f>
        <v>1</v>
      </c>
      <c r="G5" s="329">
        <f>(31+30+31+31+28+31+30)/212</f>
        <v>1</v>
      </c>
      <c r="H5" s="329">
        <f>(5/7*212-6)/212</f>
        <v>0.6859838274932615</v>
      </c>
      <c r="I5" s="329">
        <f>(5/7*212-6)/212</f>
        <v>0.6859838274932615</v>
      </c>
      <c r="J5" s="329">
        <f>(31+30+31+31+28+31+30)/212</f>
        <v>1</v>
      </c>
      <c r="K5" s="329">
        <f>(5/7*212-6-7*5)/212</f>
        <v>0.5208894878706201</v>
      </c>
      <c r="L5" s="329">
        <f>(5/7*212-6-7*5)/212</f>
        <v>0.5208894878706201</v>
      </c>
      <c r="M5" s="329">
        <f>(5/7*212-6-7*5)/212</f>
        <v>0.5208894878706201</v>
      </c>
      <c r="N5" s="329">
        <f>(5/7*212-6)/212</f>
        <v>0.6859838274932615</v>
      </c>
      <c r="O5" s="329">
        <f>(5/7*212-6-7*5)/212</f>
        <v>0.5208894878706201</v>
      </c>
      <c r="P5" s="329">
        <f>(6/7*212-6)/212</f>
        <v>0.8288409703504043</v>
      </c>
      <c r="Q5" s="329">
        <f>150/212</f>
        <v>0.7075471698113207</v>
      </c>
      <c r="R5" s="329">
        <f>(5/7*212-6)/212</f>
        <v>0.6859838274932615</v>
      </c>
      <c r="S5" s="329">
        <f>(31+30+31+31+28+31+30)/212</f>
        <v>1</v>
      </c>
      <c r="T5" s="329">
        <f>(5/7*212-6)/212</f>
        <v>0.6859838274932615</v>
      </c>
      <c r="U5" s="329">
        <f>(5/7*212-6)/212</f>
        <v>0.6859838274932615</v>
      </c>
      <c r="V5" s="329">
        <f>(5.5/7*212-6)/212</f>
        <v>0.7574123989218328</v>
      </c>
      <c r="W5" s="329">
        <f>(5/7*212-6)/212</f>
        <v>0.6859838274932615</v>
      </c>
      <c r="X5" s="360" t="s">
        <v>186</v>
      </c>
    </row>
    <row r="6" spans="1:24" ht="11.25" customHeight="1">
      <c r="A6" s="349"/>
      <c r="B6" s="351" t="s">
        <v>530</v>
      </c>
      <c r="C6" s="351"/>
      <c r="D6" s="327" t="s">
        <v>187</v>
      </c>
      <c r="E6" s="328">
        <v>15</v>
      </c>
      <c r="F6" s="328">
        <v>15</v>
      </c>
      <c r="G6" s="328">
        <v>18</v>
      </c>
      <c r="H6" s="328">
        <v>10</v>
      </c>
      <c r="I6" s="328">
        <v>10</v>
      </c>
      <c r="J6" s="328">
        <v>24</v>
      </c>
      <c r="K6" s="328">
        <v>10</v>
      </c>
      <c r="L6" s="328">
        <v>6</v>
      </c>
      <c r="M6" s="328">
        <v>10</v>
      </c>
      <c r="N6" s="328">
        <v>10</v>
      </c>
      <c r="O6" s="328">
        <v>12</v>
      </c>
      <c r="P6" s="328">
        <v>12</v>
      </c>
      <c r="Q6" s="328">
        <v>14</v>
      </c>
      <c r="R6" s="328">
        <v>10</v>
      </c>
      <c r="S6" s="328">
        <v>24</v>
      </c>
      <c r="T6" s="328">
        <v>8</v>
      </c>
      <c r="U6" s="328">
        <v>10</v>
      </c>
      <c r="V6" s="328">
        <v>12</v>
      </c>
      <c r="W6" s="328">
        <v>10</v>
      </c>
      <c r="X6" s="360" t="s">
        <v>531</v>
      </c>
    </row>
    <row r="7" spans="1:24" ht="11.25" customHeight="1">
      <c r="A7" s="349"/>
      <c r="B7" s="351" t="s">
        <v>532</v>
      </c>
      <c r="C7" s="351"/>
      <c r="D7" s="327" t="s">
        <v>188</v>
      </c>
      <c r="E7" s="328">
        <v>45</v>
      </c>
      <c r="F7" s="328">
        <v>35</v>
      </c>
      <c r="G7" s="328">
        <v>30</v>
      </c>
      <c r="H7" s="328">
        <f>ROUND(20*H6/8,0)</f>
        <v>25</v>
      </c>
      <c r="I7" s="328">
        <f>ROUND(28*I6/8,0)</f>
        <v>35</v>
      </c>
      <c r="J7" s="328">
        <v>25</v>
      </c>
      <c r="K7" s="328">
        <v>10</v>
      </c>
      <c r="L7" s="328">
        <v>10</v>
      </c>
      <c r="M7" s="328">
        <v>20</v>
      </c>
      <c r="N7" s="328">
        <v>10</v>
      </c>
      <c r="O7" s="328">
        <v>20</v>
      </c>
      <c r="P7" s="328">
        <v>20</v>
      </c>
      <c r="Q7" s="328">
        <v>70</v>
      </c>
      <c r="R7" s="328">
        <v>35</v>
      </c>
      <c r="S7" s="328">
        <v>35</v>
      </c>
      <c r="T7" s="328">
        <v>20</v>
      </c>
      <c r="U7" s="328">
        <v>50</v>
      </c>
      <c r="V7" s="328">
        <v>50</v>
      </c>
      <c r="W7" s="328">
        <v>100</v>
      </c>
      <c r="X7" s="360" t="s">
        <v>533</v>
      </c>
    </row>
    <row r="8" spans="1:24" ht="11.25" customHeight="1">
      <c r="A8" s="349"/>
      <c r="B8" s="351"/>
      <c r="C8" s="351"/>
      <c r="D8" s="327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60"/>
    </row>
    <row r="9" spans="1:24" ht="11.25" customHeight="1">
      <c r="A9" s="349"/>
      <c r="B9" s="351" t="s">
        <v>534</v>
      </c>
      <c r="C9" s="351"/>
      <c r="D9" s="327" t="s">
        <v>189</v>
      </c>
      <c r="E9" s="328">
        <v>20</v>
      </c>
      <c r="F9" s="328">
        <v>20</v>
      </c>
      <c r="G9" s="328">
        <v>22</v>
      </c>
      <c r="H9" s="328">
        <v>20</v>
      </c>
      <c r="I9" s="328">
        <v>20</v>
      </c>
      <c r="J9" s="328">
        <v>20</v>
      </c>
      <c r="K9" s="328">
        <v>20</v>
      </c>
      <c r="L9" s="328">
        <v>20</v>
      </c>
      <c r="M9" s="328">
        <v>20</v>
      </c>
      <c r="N9" s="328">
        <v>20</v>
      </c>
      <c r="O9" s="328">
        <v>18</v>
      </c>
      <c r="P9" s="328">
        <v>22</v>
      </c>
      <c r="Q9" s="328">
        <v>20</v>
      </c>
      <c r="R9" s="328">
        <v>20</v>
      </c>
      <c r="S9" s="328">
        <v>22</v>
      </c>
      <c r="T9" s="328">
        <v>20</v>
      </c>
      <c r="U9" s="328">
        <v>18</v>
      </c>
      <c r="V9" s="328">
        <v>20</v>
      </c>
      <c r="W9" s="328">
        <v>16</v>
      </c>
      <c r="X9" s="360" t="s">
        <v>535</v>
      </c>
    </row>
    <row r="10" spans="1:24" ht="11.25" customHeight="1">
      <c r="A10" s="349"/>
      <c r="B10" s="351" t="s">
        <v>536</v>
      </c>
      <c r="C10" s="351"/>
      <c r="D10" s="327" t="s">
        <v>190</v>
      </c>
      <c r="E10" s="328" t="s">
        <v>81</v>
      </c>
      <c r="F10" s="328" t="s">
        <v>81</v>
      </c>
      <c r="G10" s="328" t="s">
        <v>81</v>
      </c>
      <c r="H10" s="328">
        <v>15</v>
      </c>
      <c r="I10" s="328">
        <v>15</v>
      </c>
      <c r="J10" s="328" t="s">
        <v>81</v>
      </c>
      <c r="K10" s="328">
        <v>15</v>
      </c>
      <c r="L10" s="328">
        <v>15</v>
      </c>
      <c r="M10" s="328">
        <v>15</v>
      </c>
      <c r="N10" s="328">
        <v>15</v>
      </c>
      <c r="O10" s="328">
        <v>10</v>
      </c>
      <c r="P10" s="328">
        <v>15</v>
      </c>
      <c r="Q10" s="328">
        <v>15</v>
      </c>
      <c r="R10" s="328">
        <v>15</v>
      </c>
      <c r="S10" s="328" t="s">
        <v>81</v>
      </c>
      <c r="T10" s="328">
        <v>15</v>
      </c>
      <c r="U10" s="328">
        <v>10</v>
      </c>
      <c r="V10" s="328">
        <v>15</v>
      </c>
      <c r="W10" s="328">
        <v>10</v>
      </c>
      <c r="X10" s="360" t="s">
        <v>535</v>
      </c>
    </row>
    <row r="11" spans="1:24" ht="11.25" customHeight="1">
      <c r="A11" s="349"/>
      <c r="B11" s="351" t="s">
        <v>537</v>
      </c>
      <c r="C11" s="351"/>
      <c r="D11" s="327" t="s">
        <v>191</v>
      </c>
      <c r="E11" s="328">
        <v>12</v>
      </c>
      <c r="F11" s="328">
        <v>12</v>
      </c>
      <c r="G11" s="328">
        <v>15</v>
      </c>
      <c r="H11" s="328">
        <v>12</v>
      </c>
      <c r="I11" s="328">
        <v>12</v>
      </c>
      <c r="J11" s="328">
        <v>12</v>
      </c>
      <c r="K11" s="328">
        <v>12</v>
      </c>
      <c r="L11" s="328">
        <v>12</v>
      </c>
      <c r="M11" s="328">
        <v>12</v>
      </c>
      <c r="N11" s="328">
        <v>12</v>
      </c>
      <c r="O11" s="328">
        <v>12</v>
      </c>
      <c r="P11" s="328">
        <v>12</v>
      </c>
      <c r="Q11" s="328">
        <v>12</v>
      </c>
      <c r="R11" s="328">
        <v>12</v>
      </c>
      <c r="S11" s="328">
        <v>15</v>
      </c>
      <c r="T11" s="328">
        <v>12</v>
      </c>
      <c r="U11" s="328">
        <v>12</v>
      </c>
      <c r="V11" s="328">
        <v>12</v>
      </c>
      <c r="W11" s="328">
        <v>12</v>
      </c>
      <c r="X11" s="360" t="s">
        <v>535</v>
      </c>
    </row>
    <row r="12" spans="1:24" s="330" customFormat="1" ht="11.25" customHeight="1">
      <c r="A12" s="342"/>
      <c r="B12" s="343"/>
      <c r="C12" s="343"/>
      <c r="D12" s="325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61"/>
    </row>
    <row r="13" spans="1:24" ht="11.25" customHeight="1">
      <c r="A13" s="349"/>
      <c r="B13" s="351"/>
      <c r="C13" s="351"/>
      <c r="D13" s="327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60"/>
    </row>
    <row r="14" spans="1:24" ht="11.25" customHeight="1">
      <c r="A14" s="349"/>
      <c r="B14" s="352" t="s">
        <v>538</v>
      </c>
      <c r="C14" s="352"/>
      <c r="D14" s="327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60"/>
    </row>
    <row r="15" spans="1:24" ht="11.25" customHeight="1">
      <c r="A15" s="349"/>
      <c r="B15" s="351" t="s">
        <v>539</v>
      </c>
      <c r="C15" s="351"/>
      <c r="D15" s="327" t="s">
        <v>192</v>
      </c>
      <c r="E15" s="331">
        <v>0.6</v>
      </c>
      <c r="F15" s="331">
        <v>0.6</v>
      </c>
      <c r="G15" s="331">
        <v>0.6</v>
      </c>
      <c r="H15" s="331">
        <v>1</v>
      </c>
      <c r="I15" s="331">
        <v>1</v>
      </c>
      <c r="J15" s="331">
        <v>1</v>
      </c>
      <c r="K15" s="331">
        <v>1</v>
      </c>
      <c r="L15" s="331">
        <v>1</v>
      </c>
      <c r="M15" s="331">
        <v>1</v>
      </c>
      <c r="N15" s="331">
        <v>1</v>
      </c>
      <c r="O15" s="331">
        <f>ROUND(1/O7/5*50,1)</f>
        <v>0.5</v>
      </c>
      <c r="P15" s="331">
        <f>ROUND(1/P7/5*50,1)</f>
        <v>0.5</v>
      </c>
      <c r="Q15" s="331">
        <v>0.6</v>
      </c>
      <c r="R15" s="331">
        <v>1</v>
      </c>
      <c r="S15" s="331">
        <v>0.6</v>
      </c>
      <c r="T15" s="331">
        <v>1</v>
      </c>
      <c r="U15" s="331">
        <v>1</v>
      </c>
      <c r="V15" s="331">
        <v>1</v>
      </c>
      <c r="W15" s="331">
        <v>0.4</v>
      </c>
      <c r="X15" s="360" t="s">
        <v>540</v>
      </c>
    </row>
    <row r="16" spans="1:24" ht="11.25" customHeight="1">
      <c r="A16" s="349"/>
      <c r="B16" s="351" t="s">
        <v>541</v>
      </c>
      <c r="C16" s="351"/>
      <c r="D16" s="327" t="s">
        <v>193</v>
      </c>
      <c r="E16" s="331">
        <v>0.6</v>
      </c>
      <c r="F16" s="331">
        <v>0.6</v>
      </c>
      <c r="G16" s="331">
        <v>0.6</v>
      </c>
      <c r="H16" s="331">
        <v>0.2</v>
      </c>
      <c r="I16" s="331">
        <v>0.2</v>
      </c>
      <c r="J16" s="331">
        <v>0.2</v>
      </c>
      <c r="K16" s="331">
        <v>0.2</v>
      </c>
      <c r="L16" s="331">
        <v>0.2</v>
      </c>
      <c r="M16" s="331">
        <v>0.2</v>
      </c>
      <c r="N16" s="331">
        <v>0.2</v>
      </c>
      <c r="O16" s="331">
        <v>0.1</v>
      </c>
      <c r="P16" s="331">
        <v>0.1</v>
      </c>
      <c r="Q16" s="331">
        <v>0.2</v>
      </c>
      <c r="R16" s="331">
        <v>0.2</v>
      </c>
      <c r="S16" s="331">
        <v>0.6</v>
      </c>
      <c r="T16" s="331">
        <v>0.2</v>
      </c>
      <c r="U16" s="331">
        <v>0.2</v>
      </c>
      <c r="V16" s="331">
        <v>0.2</v>
      </c>
      <c r="W16" s="331">
        <v>0.2</v>
      </c>
      <c r="X16" s="360" t="s">
        <v>540</v>
      </c>
    </row>
    <row r="17" spans="1:24" ht="11.25" customHeight="1">
      <c r="A17" s="349"/>
      <c r="B17" s="351"/>
      <c r="C17" s="351"/>
      <c r="D17" s="327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60"/>
    </row>
    <row r="18" spans="1:24" ht="11.25" customHeight="1">
      <c r="A18" s="349"/>
      <c r="B18" s="352" t="s">
        <v>542</v>
      </c>
      <c r="C18" s="352"/>
      <c r="D18" s="327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60"/>
    </row>
    <row r="19" spans="1:24" ht="11.25" customHeight="1">
      <c r="A19" s="349"/>
      <c r="B19" s="351" t="s">
        <v>543</v>
      </c>
      <c r="C19" s="351"/>
      <c r="D19" s="327" t="s">
        <v>194</v>
      </c>
      <c r="E19" s="331">
        <v>0.5</v>
      </c>
      <c r="F19" s="331">
        <v>0.5</v>
      </c>
      <c r="G19" s="331">
        <v>0.6</v>
      </c>
      <c r="H19" s="331">
        <v>0.8</v>
      </c>
      <c r="I19" s="331">
        <v>0.8</v>
      </c>
      <c r="J19" s="331">
        <v>0.8</v>
      </c>
      <c r="K19" s="331">
        <v>0.8</v>
      </c>
      <c r="L19" s="331">
        <v>0.8</v>
      </c>
      <c r="M19" s="331">
        <v>0.8</v>
      </c>
      <c r="N19" s="331">
        <v>0.8</v>
      </c>
      <c r="O19" s="331">
        <v>0.4</v>
      </c>
      <c r="P19" s="331">
        <v>0.4</v>
      </c>
      <c r="Q19" s="331">
        <v>0.4</v>
      </c>
      <c r="R19" s="331">
        <v>0.8</v>
      </c>
      <c r="S19" s="331">
        <v>0.6</v>
      </c>
      <c r="T19" s="331">
        <v>0.8</v>
      </c>
      <c r="U19" s="331">
        <v>0.8</v>
      </c>
      <c r="V19" s="331">
        <v>0.8</v>
      </c>
      <c r="W19" s="331">
        <v>0.2</v>
      </c>
      <c r="X19" s="360" t="s">
        <v>540</v>
      </c>
    </row>
    <row r="20" spans="1:24" ht="11.25" customHeight="1">
      <c r="A20" s="349"/>
      <c r="B20" s="351" t="s">
        <v>543</v>
      </c>
      <c r="C20" s="351"/>
      <c r="D20" s="327" t="s">
        <v>195</v>
      </c>
      <c r="E20" s="331">
        <v>0.5</v>
      </c>
      <c r="F20" s="331">
        <v>0.5</v>
      </c>
      <c r="G20" s="331">
        <v>0.6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0</v>
      </c>
      <c r="R20" s="331">
        <v>0.2</v>
      </c>
      <c r="S20" s="331">
        <v>0.6</v>
      </c>
      <c r="T20" s="331">
        <v>0</v>
      </c>
      <c r="U20" s="331">
        <v>0.2</v>
      </c>
      <c r="V20" s="331">
        <v>0</v>
      </c>
      <c r="W20" s="331">
        <v>0</v>
      </c>
      <c r="X20" s="360" t="s">
        <v>540</v>
      </c>
    </row>
    <row r="21" spans="1:24" ht="11.25" customHeight="1">
      <c r="A21" s="349"/>
      <c r="B21" s="351" t="s">
        <v>544</v>
      </c>
      <c r="C21" s="351"/>
      <c r="D21" s="327" t="s">
        <v>196</v>
      </c>
      <c r="E21" s="331">
        <v>0.2</v>
      </c>
      <c r="F21" s="331">
        <v>0.2</v>
      </c>
      <c r="G21" s="331">
        <v>0.2</v>
      </c>
      <c r="H21" s="331">
        <v>0.2</v>
      </c>
      <c r="I21" s="331">
        <v>0.2</v>
      </c>
      <c r="J21" s="331">
        <v>0.2</v>
      </c>
      <c r="K21" s="331">
        <v>0.2</v>
      </c>
      <c r="L21" s="331">
        <v>0.2</v>
      </c>
      <c r="M21" s="331">
        <v>0.2</v>
      </c>
      <c r="N21" s="331">
        <v>0.2</v>
      </c>
      <c r="O21" s="331">
        <v>0.2</v>
      </c>
      <c r="P21" s="331">
        <v>0.2</v>
      </c>
      <c r="Q21" s="331">
        <v>0.2</v>
      </c>
      <c r="R21" s="331">
        <v>0.2</v>
      </c>
      <c r="S21" s="331">
        <v>0.2</v>
      </c>
      <c r="T21" s="331">
        <v>0.2</v>
      </c>
      <c r="U21" s="331">
        <v>0.2</v>
      </c>
      <c r="V21" s="331">
        <v>0.2</v>
      </c>
      <c r="W21" s="331">
        <v>0.2</v>
      </c>
      <c r="X21" s="360" t="s">
        <v>540</v>
      </c>
    </row>
    <row r="22" spans="1:24" ht="11.25" customHeight="1">
      <c r="A22" s="349"/>
      <c r="B22" s="351" t="s">
        <v>545</v>
      </c>
      <c r="C22" s="351"/>
      <c r="D22" s="327" t="s">
        <v>197</v>
      </c>
      <c r="E22" s="331">
        <v>0.1</v>
      </c>
      <c r="F22" s="331">
        <v>0.1</v>
      </c>
      <c r="G22" s="331">
        <v>0.1</v>
      </c>
      <c r="H22" s="331">
        <v>0.1</v>
      </c>
      <c r="I22" s="331">
        <v>0.1</v>
      </c>
      <c r="J22" s="331">
        <v>0.1</v>
      </c>
      <c r="K22" s="331">
        <v>0.1</v>
      </c>
      <c r="L22" s="331">
        <v>0.1</v>
      </c>
      <c r="M22" s="331">
        <v>0.1</v>
      </c>
      <c r="N22" s="331">
        <v>0.1</v>
      </c>
      <c r="O22" s="331">
        <v>0.1</v>
      </c>
      <c r="P22" s="331">
        <v>0.1</v>
      </c>
      <c r="Q22" s="331">
        <v>0.1</v>
      </c>
      <c r="R22" s="331">
        <v>0.1</v>
      </c>
      <c r="S22" s="331">
        <v>0.1</v>
      </c>
      <c r="T22" s="331">
        <v>0.1</v>
      </c>
      <c r="U22" s="331">
        <v>0.1</v>
      </c>
      <c r="V22" s="331">
        <v>0.1</v>
      </c>
      <c r="W22" s="331">
        <v>0.1</v>
      </c>
      <c r="X22" s="360" t="s">
        <v>540</v>
      </c>
    </row>
    <row r="23" spans="1:24" ht="11.25" customHeight="1">
      <c r="A23" s="342"/>
      <c r="B23" s="343"/>
      <c r="C23" s="343"/>
      <c r="D23" s="325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61"/>
    </row>
    <row r="24" spans="1:24" ht="11.25" customHeight="1">
      <c r="A24" s="349"/>
      <c r="B24" s="351"/>
      <c r="C24" s="351"/>
      <c r="D24" s="327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60"/>
    </row>
    <row r="25" spans="1:24" ht="11.25" customHeight="1">
      <c r="A25" s="349"/>
      <c r="B25" s="352" t="s">
        <v>546</v>
      </c>
      <c r="C25" s="352"/>
      <c r="D25" s="327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60"/>
    </row>
    <row r="26" spans="1:24" ht="11.25" customHeight="1">
      <c r="A26" s="349"/>
      <c r="B26" s="351" t="s">
        <v>547</v>
      </c>
      <c r="C26" s="351" t="s">
        <v>548</v>
      </c>
      <c r="D26" s="327" t="s">
        <v>198</v>
      </c>
      <c r="E26" s="328"/>
      <c r="F26" s="328"/>
      <c r="G26" s="328"/>
      <c r="H26" s="328">
        <v>25</v>
      </c>
      <c r="I26" s="328">
        <v>50</v>
      </c>
      <c r="J26" s="328">
        <v>25</v>
      </c>
      <c r="K26" s="328">
        <v>15</v>
      </c>
      <c r="L26" s="328">
        <v>10</v>
      </c>
      <c r="M26" s="328">
        <v>20</v>
      </c>
      <c r="N26" s="328">
        <v>15</v>
      </c>
      <c r="O26" s="328">
        <v>15</v>
      </c>
      <c r="P26" s="328">
        <v>15</v>
      </c>
      <c r="Q26" s="328">
        <v>25</v>
      </c>
      <c r="R26" s="328">
        <v>50</v>
      </c>
      <c r="S26" s="328">
        <v>40</v>
      </c>
      <c r="T26" s="328">
        <v>200</v>
      </c>
      <c r="U26" s="328">
        <v>50</v>
      </c>
      <c r="V26" s="328">
        <v>50</v>
      </c>
      <c r="W26" s="328">
        <v>10</v>
      </c>
      <c r="X26" s="360" t="s">
        <v>549</v>
      </c>
    </row>
    <row r="27" spans="1:24" ht="11.25" customHeight="1">
      <c r="A27" s="349"/>
      <c r="B27" s="351"/>
      <c r="C27" s="351" t="s">
        <v>550</v>
      </c>
      <c r="D27" s="327"/>
      <c r="E27" s="328">
        <v>1000</v>
      </c>
      <c r="F27" s="328">
        <v>1000</v>
      </c>
      <c r="G27" s="328">
        <v>1000</v>
      </c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60" t="s">
        <v>551</v>
      </c>
    </row>
    <row r="28" spans="1:24" ht="11.25" customHeight="1">
      <c r="A28" s="349"/>
      <c r="B28" s="351" t="s">
        <v>552</v>
      </c>
      <c r="C28" s="351"/>
      <c r="D28" s="327" t="s">
        <v>199</v>
      </c>
      <c r="E28" s="328">
        <v>100</v>
      </c>
      <c r="F28" s="328">
        <v>100</v>
      </c>
      <c r="G28" s="328">
        <v>100</v>
      </c>
      <c r="H28" s="328">
        <v>15</v>
      </c>
      <c r="I28" s="328">
        <v>15</v>
      </c>
      <c r="J28" s="328">
        <v>15</v>
      </c>
      <c r="K28" s="328">
        <v>15</v>
      </c>
      <c r="L28" s="328">
        <v>10</v>
      </c>
      <c r="M28" s="328">
        <v>20</v>
      </c>
      <c r="N28" s="328">
        <v>15</v>
      </c>
      <c r="O28" s="328">
        <v>15</v>
      </c>
      <c r="P28" s="328">
        <v>15</v>
      </c>
      <c r="Q28" s="328">
        <v>15</v>
      </c>
      <c r="R28" s="328">
        <v>50</v>
      </c>
      <c r="S28" s="328">
        <v>100</v>
      </c>
      <c r="T28" s="328">
        <v>20</v>
      </c>
      <c r="U28" s="328">
        <v>50</v>
      </c>
      <c r="V28" s="328">
        <v>5</v>
      </c>
      <c r="W28" s="328">
        <v>0</v>
      </c>
      <c r="X28" s="360" t="s">
        <v>553</v>
      </c>
    </row>
    <row r="29" spans="1:24" ht="11.25" customHeight="1">
      <c r="A29" s="349"/>
      <c r="B29" s="351" t="s">
        <v>554</v>
      </c>
      <c r="C29" s="351"/>
      <c r="D29" s="327" t="s">
        <v>200</v>
      </c>
      <c r="E29" s="333">
        <f>ROUND(700/1.16/(60-12)/365*1000,0)</f>
        <v>34</v>
      </c>
      <c r="F29" s="333">
        <f>ROUND(600/1.16/(60-12)/365*1000,0)</f>
        <v>30</v>
      </c>
      <c r="G29" s="333">
        <f>ROUND(600/1.16/(60-12)/365*1000,0)</f>
        <v>30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10</v>
      </c>
      <c r="O29" s="333">
        <v>15</v>
      </c>
      <c r="P29" s="333">
        <v>30</v>
      </c>
      <c r="Q29" s="333">
        <v>0</v>
      </c>
      <c r="R29" s="333">
        <v>25</v>
      </c>
      <c r="S29" s="333">
        <v>30</v>
      </c>
      <c r="T29" s="333">
        <v>20</v>
      </c>
      <c r="U29" s="333">
        <v>0</v>
      </c>
      <c r="V29" s="333">
        <v>0</v>
      </c>
      <c r="W29" s="333">
        <v>0</v>
      </c>
      <c r="X29" s="360" t="s">
        <v>553</v>
      </c>
    </row>
    <row r="30" spans="1:24" ht="11.25" customHeight="1">
      <c r="A30" s="349"/>
      <c r="B30" s="351"/>
      <c r="C30" s="351"/>
      <c r="D30" s="327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60"/>
    </row>
    <row r="31" spans="1:24" ht="11.25" customHeight="1">
      <c r="A31" s="349"/>
      <c r="B31" s="351" t="s">
        <v>555</v>
      </c>
      <c r="C31" s="351"/>
      <c r="D31" s="327" t="s">
        <v>201</v>
      </c>
      <c r="E31" s="328">
        <v>80</v>
      </c>
      <c r="F31" s="328">
        <f>E31</f>
        <v>80</v>
      </c>
      <c r="G31" s="328">
        <v>80</v>
      </c>
      <c r="H31" s="328">
        <v>100</v>
      </c>
      <c r="I31" s="328">
        <v>100</v>
      </c>
      <c r="J31" s="328">
        <v>100</v>
      </c>
      <c r="K31" s="328">
        <v>80</v>
      </c>
      <c r="L31" s="328">
        <v>60</v>
      </c>
      <c r="M31" s="328">
        <v>80</v>
      </c>
      <c r="N31" s="328">
        <v>80</v>
      </c>
      <c r="O31" s="328">
        <v>200</v>
      </c>
      <c r="P31" s="328">
        <v>200</v>
      </c>
      <c r="Q31" s="328">
        <v>100</v>
      </c>
      <c r="R31" s="328">
        <v>100</v>
      </c>
      <c r="S31" s="328">
        <v>100</v>
      </c>
      <c r="T31" s="328">
        <v>100</v>
      </c>
      <c r="U31" s="328">
        <v>100</v>
      </c>
      <c r="V31" s="328">
        <v>100</v>
      </c>
      <c r="W31" s="328">
        <v>100</v>
      </c>
      <c r="X31" s="360" t="s">
        <v>556</v>
      </c>
    </row>
    <row r="32" spans="1:24" ht="11.25" customHeight="1">
      <c r="A32" s="349"/>
      <c r="B32" s="351" t="s">
        <v>557</v>
      </c>
      <c r="C32" s="351"/>
      <c r="D32" s="327"/>
      <c r="E32" s="328">
        <v>0.7</v>
      </c>
      <c r="F32" s="328">
        <v>0.7</v>
      </c>
      <c r="G32" s="328">
        <v>0.7</v>
      </c>
      <c r="H32" s="328">
        <v>0.9</v>
      </c>
      <c r="I32" s="328">
        <v>0.9</v>
      </c>
      <c r="J32" s="328">
        <v>0.9</v>
      </c>
      <c r="K32" s="328">
        <v>0.9</v>
      </c>
      <c r="L32" s="328">
        <v>0.9</v>
      </c>
      <c r="M32" s="328">
        <v>0.9</v>
      </c>
      <c r="N32" s="328">
        <v>0.9</v>
      </c>
      <c r="O32" s="328">
        <v>0.9</v>
      </c>
      <c r="P32" s="328">
        <v>0.9</v>
      </c>
      <c r="Q32" s="328">
        <v>0.9</v>
      </c>
      <c r="R32" s="328">
        <v>0.7</v>
      </c>
      <c r="S32" s="328">
        <v>0.7</v>
      </c>
      <c r="T32" s="328">
        <v>0.7</v>
      </c>
      <c r="U32" s="328">
        <v>0.9</v>
      </c>
      <c r="V32" s="328">
        <v>0.9</v>
      </c>
      <c r="W32" s="328">
        <v>0.9</v>
      </c>
      <c r="X32" s="360" t="s">
        <v>186</v>
      </c>
    </row>
    <row r="33" spans="1:24" ht="11.25" customHeight="1">
      <c r="A33" s="349"/>
      <c r="B33" s="351" t="s">
        <v>558</v>
      </c>
      <c r="C33" s="351"/>
      <c r="D33" s="327"/>
      <c r="E33" s="328">
        <v>6</v>
      </c>
      <c r="F33" s="328">
        <v>6</v>
      </c>
      <c r="G33" s="328">
        <v>6</v>
      </c>
      <c r="H33" s="328">
        <v>6</v>
      </c>
      <c r="I33" s="328">
        <v>6</v>
      </c>
      <c r="J33" s="328">
        <v>6</v>
      </c>
      <c r="K33" s="328">
        <v>6</v>
      </c>
      <c r="L33" s="328">
        <v>6</v>
      </c>
      <c r="M33" s="328">
        <v>6</v>
      </c>
      <c r="N33" s="328">
        <v>6</v>
      </c>
      <c r="O33" s="328">
        <v>6</v>
      </c>
      <c r="P33" s="328">
        <v>6</v>
      </c>
      <c r="Q33" s="328">
        <v>6</v>
      </c>
      <c r="R33" s="328">
        <v>3</v>
      </c>
      <c r="S33" s="328">
        <v>6</v>
      </c>
      <c r="T33" s="328">
        <v>3</v>
      </c>
      <c r="U33" s="328">
        <v>3</v>
      </c>
      <c r="V33" s="328">
        <v>6</v>
      </c>
      <c r="W33" s="328">
        <v>6</v>
      </c>
      <c r="X33" s="360" t="s">
        <v>559</v>
      </c>
    </row>
    <row r="34" spans="1:24" ht="11.25" customHeight="1">
      <c r="A34" s="349"/>
      <c r="B34" s="351"/>
      <c r="C34" s="351"/>
      <c r="D34" s="327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60"/>
    </row>
    <row r="35" spans="1:24" ht="11.25" customHeight="1">
      <c r="A35" s="349"/>
      <c r="B35" s="352" t="s">
        <v>560</v>
      </c>
      <c r="C35" s="352"/>
      <c r="D35" s="327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60"/>
    </row>
    <row r="36" spans="1:24" ht="11.25" customHeight="1">
      <c r="A36" s="349"/>
      <c r="B36" s="351" t="s">
        <v>561</v>
      </c>
      <c r="C36" s="351"/>
      <c r="D36" s="327"/>
      <c r="E36" s="334">
        <f aca="true" t="shared" si="0" ref="E36:W36">ROUND(IF(ISNUMBER(E26),E26,(E27/E7))*E32/8760*1000,2)</f>
        <v>1.78</v>
      </c>
      <c r="F36" s="334">
        <f t="shared" si="0"/>
        <v>2.28</v>
      </c>
      <c r="G36" s="334">
        <f t="shared" si="0"/>
        <v>2.66</v>
      </c>
      <c r="H36" s="334">
        <f t="shared" si="0"/>
        <v>2.57</v>
      </c>
      <c r="I36" s="334">
        <f t="shared" si="0"/>
        <v>5.14</v>
      </c>
      <c r="J36" s="334">
        <f t="shared" si="0"/>
        <v>2.57</v>
      </c>
      <c r="K36" s="334">
        <f t="shared" si="0"/>
        <v>1.54</v>
      </c>
      <c r="L36" s="334">
        <f t="shared" si="0"/>
        <v>1.03</v>
      </c>
      <c r="M36" s="334">
        <f t="shared" si="0"/>
        <v>2.05</v>
      </c>
      <c r="N36" s="334">
        <f t="shared" si="0"/>
        <v>1.54</v>
      </c>
      <c r="O36" s="334">
        <f t="shared" si="0"/>
        <v>1.54</v>
      </c>
      <c r="P36" s="334">
        <f t="shared" si="0"/>
        <v>1.54</v>
      </c>
      <c r="Q36" s="334">
        <f t="shared" si="0"/>
        <v>2.57</v>
      </c>
      <c r="R36" s="334">
        <f t="shared" si="0"/>
        <v>4</v>
      </c>
      <c r="S36" s="334">
        <f t="shared" si="0"/>
        <v>3.2</v>
      </c>
      <c r="T36" s="334">
        <f t="shared" si="0"/>
        <v>15.98</v>
      </c>
      <c r="U36" s="334">
        <f t="shared" si="0"/>
        <v>5.14</v>
      </c>
      <c r="V36" s="334">
        <f t="shared" si="0"/>
        <v>5.14</v>
      </c>
      <c r="W36" s="334">
        <f t="shared" si="0"/>
        <v>1.03</v>
      </c>
      <c r="X36" s="360" t="s">
        <v>562</v>
      </c>
    </row>
    <row r="37" spans="1:24" ht="11.25" customHeight="1">
      <c r="A37" s="349"/>
      <c r="B37" s="351" t="s">
        <v>264</v>
      </c>
      <c r="C37" s="351"/>
      <c r="D37" s="327"/>
      <c r="E37" s="334">
        <f aca="true" t="shared" si="1" ref="E37:W37">ROUND(E31/E7*E6/24*E5,2)</f>
        <v>1.11</v>
      </c>
      <c r="F37" s="334">
        <f t="shared" si="1"/>
        <v>1.43</v>
      </c>
      <c r="G37" s="334">
        <f t="shared" si="1"/>
        <v>2</v>
      </c>
      <c r="H37" s="334">
        <f t="shared" si="1"/>
        <v>1.14</v>
      </c>
      <c r="I37" s="334">
        <f t="shared" si="1"/>
        <v>0.82</v>
      </c>
      <c r="J37" s="334">
        <f t="shared" si="1"/>
        <v>4</v>
      </c>
      <c r="K37" s="334">
        <f t="shared" si="1"/>
        <v>1.74</v>
      </c>
      <c r="L37" s="334">
        <f t="shared" si="1"/>
        <v>0.78</v>
      </c>
      <c r="M37" s="334">
        <f t="shared" si="1"/>
        <v>0.87</v>
      </c>
      <c r="N37" s="334">
        <f t="shared" si="1"/>
        <v>2.29</v>
      </c>
      <c r="O37" s="334">
        <f t="shared" si="1"/>
        <v>2.6</v>
      </c>
      <c r="P37" s="334">
        <f t="shared" si="1"/>
        <v>4.14</v>
      </c>
      <c r="Q37" s="334">
        <f t="shared" si="1"/>
        <v>0.59</v>
      </c>
      <c r="R37" s="334">
        <f t="shared" si="1"/>
        <v>0.82</v>
      </c>
      <c r="S37" s="334">
        <f t="shared" si="1"/>
        <v>2.86</v>
      </c>
      <c r="T37" s="334">
        <f t="shared" si="1"/>
        <v>1.14</v>
      </c>
      <c r="U37" s="334">
        <f t="shared" si="1"/>
        <v>0.57</v>
      </c>
      <c r="V37" s="334">
        <f t="shared" si="1"/>
        <v>0.76</v>
      </c>
      <c r="W37" s="334">
        <f t="shared" si="1"/>
        <v>0.29</v>
      </c>
      <c r="X37" s="360" t="s">
        <v>562</v>
      </c>
    </row>
    <row r="38" spans="1:24" ht="11.25" customHeight="1">
      <c r="A38" s="349"/>
      <c r="B38" s="351" t="s">
        <v>563</v>
      </c>
      <c r="C38" s="351"/>
      <c r="D38" s="327"/>
      <c r="E38" s="334">
        <f aca="true" t="shared" si="2" ref="E38:W38">ROUND(-E28*E33*1.16/24/E7,2)</f>
        <v>-0.64</v>
      </c>
      <c r="F38" s="334">
        <f t="shared" si="2"/>
        <v>-0.83</v>
      </c>
      <c r="G38" s="334">
        <f t="shared" si="2"/>
        <v>-0.97</v>
      </c>
      <c r="H38" s="334">
        <f t="shared" si="2"/>
        <v>-0.17</v>
      </c>
      <c r="I38" s="334">
        <f t="shared" si="2"/>
        <v>-0.12</v>
      </c>
      <c r="J38" s="334">
        <f t="shared" si="2"/>
        <v>-0.17</v>
      </c>
      <c r="K38" s="334">
        <f t="shared" si="2"/>
        <v>-0.44</v>
      </c>
      <c r="L38" s="334">
        <f t="shared" si="2"/>
        <v>-0.29</v>
      </c>
      <c r="M38" s="334">
        <f t="shared" si="2"/>
        <v>-0.29</v>
      </c>
      <c r="N38" s="334">
        <f t="shared" si="2"/>
        <v>-0.44</v>
      </c>
      <c r="O38" s="334">
        <f t="shared" si="2"/>
        <v>-0.22</v>
      </c>
      <c r="P38" s="334">
        <f t="shared" si="2"/>
        <v>-0.22</v>
      </c>
      <c r="Q38" s="334">
        <f t="shared" si="2"/>
        <v>-0.06</v>
      </c>
      <c r="R38" s="334">
        <f t="shared" si="2"/>
        <v>-0.21</v>
      </c>
      <c r="S38" s="334">
        <f t="shared" si="2"/>
        <v>-0.83</v>
      </c>
      <c r="T38" s="334">
        <f t="shared" si="2"/>
        <v>-0.15</v>
      </c>
      <c r="U38" s="334">
        <f t="shared" si="2"/>
        <v>-0.15</v>
      </c>
      <c r="V38" s="334">
        <f t="shared" si="2"/>
        <v>-0.03</v>
      </c>
      <c r="W38" s="334">
        <f t="shared" si="2"/>
        <v>0</v>
      </c>
      <c r="X38" s="360" t="s">
        <v>562</v>
      </c>
    </row>
    <row r="39" spans="1:24" ht="11.25" customHeight="1">
      <c r="A39" s="349"/>
      <c r="B39" s="351" t="s">
        <v>564</v>
      </c>
      <c r="C39" s="351"/>
      <c r="D39" s="327"/>
      <c r="E39" s="334">
        <f>ROUND(163/220/24/E7*1000,2)</f>
        <v>0.69</v>
      </c>
      <c r="F39" s="334">
        <f>ROUND(163/220/24/F7*1000,2)</f>
        <v>0.88</v>
      </c>
      <c r="G39" s="334">
        <f>ROUND(163/220/24/G7*1000,2)</f>
        <v>1.03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f>ROUND(N29*48*1.16/24/N7*(0.5+0.05),2)</f>
        <v>1.28</v>
      </c>
      <c r="O39" s="334">
        <v>0</v>
      </c>
      <c r="P39" s="334">
        <f>ROUND(P29*48*1.16/24/P7*(0.1+0.05),2)</f>
        <v>0.52</v>
      </c>
      <c r="Q39" s="334">
        <v>0</v>
      </c>
      <c r="R39" s="334">
        <f>ROUND(R29*48*1.16/24/R7*(0.5+0.05),2)</f>
        <v>0.91</v>
      </c>
      <c r="S39" s="334">
        <f>ROUND(S29*48*1.16/24/S7*(0.5+0.05),2)</f>
        <v>1.09</v>
      </c>
      <c r="T39" s="334">
        <v>0</v>
      </c>
      <c r="U39" s="334">
        <v>0</v>
      </c>
      <c r="V39" s="334">
        <v>0</v>
      </c>
      <c r="W39" s="334">
        <v>0</v>
      </c>
      <c r="X39" s="360" t="s">
        <v>562</v>
      </c>
    </row>
    <row r="40" spans="1:24" ht="11.25" customHeight="1">
      <c r="A40" s="349"/>
      <c r="B40" s="351" t="s">
        <v>565</v>
      </c>
      <c r="C40" s="351"/>
      <c r="D40" s="327"/>
      <c r="E40" s="334">
        <f>ROUND(-103/220/24/E7*1000,2)</f>
        <v>-0.43</v>
      </c>
      <c r="F40" s="334">
        <f>ROUND(-103/220/24/F7*1000,2)</f>
        <v>-0.56</v>
      </c>
      <c r="G40" s="334">
        <f>ROUND(-103/220/24/G7*1000,2)</f>
        <v>-0.65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f>-103/220/24/S7*1000</f>
        <v>-0.5573593073593074</v>
      </c>
      <c r="T40" s="334">
        <v>0</v>
      </c>
      <c r="U40" s="334">
        <v>0</v>
      </c>
      <c r="V40" s="334">
        <v>0</v>
      </c>
      <c r="W40" s="334">
        <v>0</v>
      </c>
      <c r="X40" s="360" t="s">
        <v>562</v>
      </c>
    </row>
    <row r="41" spans="1:24" ht="11.25" customHeight="1">
      <c r="A41" s="349"/>
      <c r="B41" s="351"/>
      <c r="C41" s="351"/>
      <c r="D41" s="327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60"/>
    </row>
    <row r="42" spans="1:24" ht="11.25" customHeight="1">
      <c r="A42" s="349"/>
      <c r="B42" s="351" t="s">
        <v>566</v>
      </c>
      <c r="C42" s="351"/>
      <c r="D42" s="327"/>
      <c r="E42" s="331">
        <f aca="true" t="shared" si="3" ref="E42:W42">ROUND(SUM(E36:E40),1)</f>
        <v>2.5</v>
      </c>
      <c r="F42" s="331">
        <f t="shared" si="3"/>
        <v>3.2</v>
      </c>
      <c r="G42" s="331">
        <f t="shared" si="3"/>
        <v>4.1</v>
      </c>
      <c r="H42" s="331">
        <f t="shared" si="3"/>
        <v>3.5</v>
      </c>
      <c r="I42" s="331">
        <f t="shared" si="3"/>
        <v>5.8</v>
      </c>
      <c r="J42" s="331">
        <f t="shared" si="3"/>
        <v>6.4</v>
      </c>
      <c r="K42" s="331">
        <f t="shared" si="3"/>
        <v>2.8</v>
      </c>
      <c r="L42" s="331">
        <f t="shared" si="3"/>
        <v>1.5</v>
      </c>
      <c r="M42" s="331">
        <f t="shared" si="3"/>
        <v>2.6</v>
      </c>
      <c r="N42" s="331">
        <f t="shared" si="3"/>
        <v>4.7</v>
      </c>
      <c r="O42" s="331">
        <f t="shared" si="3"/>
        <v>3.9</v>
      </c>
      <c r="P42" s="331">
        <f t="shared" si="3"/>
        <v>6</v>
      </c>
      <c r="Q42" s="331">
        <f t="shared" si="3"/>
        <v>3.1</v>
      </c>
      <c r="R42" s="331">
        <f t="shared" si="3"/>
        <v>5.5</v>
      </c>
      <c r="S42" s="331">
        <f t="shared" si="3"/>
        <v>5.8</v>
      </c>
      <c r="T42" s="331">
        <f t="shared" si="3"/>
        <v>17</v>
      </c>
      <c r="U42" s="331">
        <f t="shared" si="3"/>
        <v>5.6</v>
      </c>
      <c r="V42" s="331">
        <f t="shared" si="3"/>
        <v>5.9</v>
      </c>
      <c r="W42" s="331">
        <f t="shared" si="3"/>
        <v>1.3</v>
      </c>
      <c r="X42" s="360" t="s">
        <v>562</v>
      </c>
    </row>
    <row r="43" spans="1:24" ht="11.25" customHeight="1">
      <c r="A43" s="349"/>
      <c r="B43" s="351" t="s">
        <v>567</v>
      </c>
      <c r="C43" s="351"/>
      <c r="D43" s="327"/>
      <c r="E43" s="333">
        <f aca="true" t="shared" si="4" ref="E43:W43">E42*230*24/1000</f>
        <v>13.8</v>
      </c>
      <c r="F43" s="333">
        <f t="shared" si="4"/>
        <v>17.664</v>
      </c>
      <c r="G43" s="333">
        <f t="shared" si="4"/>
        <v>22.631999999999998</v>
      </c>
      <c r="H43" s="333">
        <f t="shared" si="4"/>
        <v>19.32</v>
      </c>
      <c r="I43" s="333">
        <f t="shared" si="4"/>
        <v>32.016</v>
      </c>
      <c r="J43" s="333">
        <f t="shared" si="4"/>
        <v>35.328</v>
      </c>
      <c r="K43" s="333">
        <f t="shared" si="4"/>
        <v>15.456</v>
      </c>
      <c r="L43" s="333">
        <f t="shared" si="4"/>
        <v>8.28</v>
      </c>
      <c r="M43" s="333">
        <f t="shared" si="4"/>
        <v>14.352</v>
      </c>
      <c r="N43" s="333">
        <f t="shared" si="4"/>
        <v>25.944</v>
      </c>
      <c r="O43" s="333">
        <f t="shared" si="4"/>
        <v>21.528</v>
      </c>
      <c r="P43" s="333">
        <f t="shared" si="4"/>
        <v>33.12</v>
      </c>
      <c r="Q43" s="333">
        <f t="shared" si="4"/>
        <v>17.112</v>
      </c>
      <c r="R43" s="333">
        <f t="shared" si="4"/>
        <v>30.36</v>
      </c>
      <c r="S43" s="333">
        <f t="shared" si="4"/>
        <v>32.016</v>
      </c>
      <c r="T43" s="333">
        <f t="shared" si="4"/>
        <v>93.84</v>
      </c>
      <c r="U43" s="333">
        <f t="shared" si="4"/>
        <v>30.912</v>
      </c>
      <c r="V43" s="333">
        <f t="shared" si="4"/>
        <v>32.568</v>
      </c>
      <c r="W43" s="333">
        <f t="shared" si="4"/>
        <v>7.176</v>
      </c>
      <c r="X43" s="360" t="s">
        <v>549</v>
      </c>
    </row>
    <row r="44" spans="1:24" ht="11.25" customHeight="1">
      <c r="A44" s="353"/>
      <c r="B44" s="354"/>
      <c r="C44" s="354"/>
      <c r="D44" s="335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62"/>
    </row>
    <row r="45" spans="1:24" ht="11.25" customHeight="1">
      <c r="A45" s="349"/>
      <c r="B45" s="351"/>
      <c r="C45" s="351"/>
      <c r="D45" s="327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60"/>
    </row>
    <row r="46" spans="1:24" ht="11.25" customHeight="1">
      <c r="A46" s="349"/>
      <c r="B46" s="355" t="s">
        <v>568</v>
      </c>
      <c r="C46" s="356"/>
      <c r="D46" s="327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60"/>
    </row>
    <row r="47" spans="1:24" ht="11.25" customHeight="1">
      <c r="A47" s="349"/>
      <c r="B47" s="351" t="s">
        <v>569</v>
      </c>
      <c r="C47" s="356"/>
      <c r="D47" s="327"/>
      <c r="E47" s="328" t="s">
        <v>63</v>
      </c>
      <c r="F47" s="328" t="s">
        <v>64</v>
      </c>
      <c r="G47" s="328" t="s">
        <v>64</v>
      </c>
      <c r="H47" s="328" t="s">
        <v>65</v>
      </c>
      <c r="I47" s="328" t="s">
        <v>65</v>
      </c>
      <c r="J47" s="328" t="s">
        <v>65</v>
      </c>
      <c r="K47" s="328" t="s">
        <v>65</v>
      </c>
      <c r="L47" s="328" t="s">
        <v>65</v>
      </c>
      <c r="M47" s="328" t="s">
        <v>65</v>
      </c>
      <c r="N47" s="328" t="s">
        <v>65</v>
      </c>
      <c r="O47" s="328" t="s">
        <v>66</v>
      </c>
      <c r="P47" s="328" t="s">
        <v>67</v>
      </c>
      <c r="Q47" s="328" t="s">
        <v>67</v>
      </c>
      <c r="R47" s="328" t="s">
        <v>67</v>
      </c>
      <c r="S47" s="328" t="s">
        <v>67</v>
      </c>
      <c r="T47" s="328" t="s">
        <v>65</v>
      </c>
      <c r="U47" s="328" t="s">
        <v>65</v>
      </c>
      <c r="V47" s="328" t="s">
        <v>65</v>
      </c>
      <c r="W47" s="328" t="s">
        <v>66</v>
      </c>
      <c r="X47" s="360"/>
    </row>
    <row r="48" spans="1:24" ht="11.25" customHeight="1">
      <c r="A48" s="349"/>
      <c r="B48" s="351" t="s">
        <v>493</v>
      </c>
      <c r="C48" s="351"/>
      <c r="D48" s="327"/>
      <c r="E48" s="328">
        <v>85</v>
      </c>
      <c r="F48" s="328">
        <v>75</v>
      </c>
      <c r="G48" s="328">
        <v>75</v>
      </c>
      <c r="H48" s="328">
        <v>75</v>
      </c>
      <c r="I48" s="328">
        <v>75</v>
      </c>
      <c r="J48" s="328">
        <v>75</v>
      </c>
      <c r="K48" s="328">
        <v>75</v>
      </c>
      <c r="L48" s="328">
        <v>75</v>
      </c>
      <c r="M48" s="328">
        <v>75</v>
      </c>
      <c r="N48" s="328">
        <v>75</v>
      </c>
      <c r="O48" s="328">
        <v>60</v>
      </c>
      <c r="P48" s="328">
        <v>85</v>
      </c>
      <c r="Q48" s="328">
        <v>85</v>
      </c>
      <c r="R48" s="328">
        <v>85</v>
      </c>
      <c r="S48" s="328">
        <v>85</v>
      </c>
      <c r="T48" s="328">
        <v>75</v>
      </c>
      <c r="U48" s="328">
        <v>75</v>
      </c>
      <c r="V48" s="328">
        <v>75</v>
      </c>
      <c r="W48" s="328">
        <v>60</v>
      </c>
      <c r="X48" s="360" t="s">
        <v>549</v>
      </c>
    </row>
    <row r="49" spans="1:24" ht="11.25" customHeight="1">
      <c r="A49" s="349"/>
      <c r="B49" s="351" t="s">
        <v>494</v>
      </c>
      <c r="C49" s="351"/>
      <c r="D49" s="327"/>
      <c r="E49" s="328">
        <v>70</v>
      </c>
      <c r="F49" s="328">
        <v>55</v>
      </c>
      <c r="G49" s="328">
        <v>55</v>
      </c>
      <c r="H49" s="328">
        <v>55</v>
      </c>
      <c r="I49" s="328">
        <v>55</v>
      </c>
      <c r="J49" s="328">
        <v>55</v>
      </c>
      <c r="K49" s="328">
        <v>55</v>
      </c>
      <c r="L49" s="328">
        <v>55</v>
      </c>
      <c r="M49" s="328">
        <v>55</v>
      </c>
      <c r="N49" s="328">
        <v>55</v>
      </c>
      <c r="O49" s="328">
        <v>45</v>
      </c>
      <c r="P49" s="328">
        <v>70</v>
      </c>
      <c r="Q49" s="328">
        <v>70</v>
      </c>
      <c r="R49" s="328">
        <v>70</v>
      </c>
      <c r="S49" s="328">
        <v>70</v>
      </c>
      <c r="T49" s="328">
        <v>55</v>
      </c>
      <c r="U49" s="328">
        <v>55</v>
      </c>
      <c r="V49" s="328">
        <v>55</v>
      </c>
      <c r="W49" s="328">
        <v>45</v>
      </c>
      <c r="X49" s="360" t="s">
        <v>549</v>
      </c>
    </row>
    <row r="50" spans="1:24" ht="11.25" customHeight="1">
      <c r="A50" s="353"/>
      <c r="B50" s="354"/>
      <c r="C50" s="354"/>
      <c r="D50" s="335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62"/>
    </row>
    <row r="51" spans="1:24" ht="11.25" customHeight="1">
      <c r="A51" s="357"/>
      <c r="B51" s="358" t="s">
        <v>570</v>
      </c>
      <c r="C51" s="35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  <c r="X51" s="358"/>
    </row>
    <row r="52" spans="1:24" ht="11.25">
      <c r="A52" s="359"/>
      <c r="B52" s="351"/>
      <c r="C52" s="351"/>
      <c r="D52" s="327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51"/>
    </row>
    <row r="53" spans="1:24" ht="11.25">
      <c r="A53" s="359"/>
      <c r="B53" s="351"/>
      <c r="C53" s="351"/>
      <c r="D53" s="327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51"/>
    </row>
    <row r="54" spans="1:24" ht="11.25">
      <c r="A54" s="359"/>
      <c r="B54" s="352" t="s">
        <v>538</v>
      </c>
      <c r="C54" s="351"/>
      <c r="D54" s="327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51"/>
    </row>
    <row r="55" spans="1:24" ht="11.25">
      <c r="A55" s="359"/>
      <c r="B55" s="351" t="s">
        <v>571</v>
      </c>
      <c r="C55" s="351"/>
      <c r="D55" s="327"/>
      <c r="E55" s="341">
        <f aca="true" t="shared" si="5" ref="E55:W55">E$5*(E$6/24*E$15+(1-E$6/24)*E$16)+(1-E$5)*E$16</f>
        <v>0.6</v>
      </c>
      <c r="F55" s="341">
        <f t="shared" si="5"/>
        <v>0.6</v>
      </c>
      <c r="G55" s="341">
        <f t="shared" si="5"/>
        <v>0.6</v>
      </c>
      <c r="H55" s="341">
        <f t="shared" si="5"/>
        <v>0.42866127583108715</v>
      </c>
      <c r="I55" s="341">
        <f t="shared" si="5"/>
        <v>0.42866127583108715</v>
      </c>
      <c r="J55" s="341">
        <f t="shared" si="5"/>
        <v>1</v>
      </c>
      <c r="K55" s="341">
        <f t="shared" si="5"/>
        <v>0.3736298292902067</v>
      </c>
      <c r="L55" s="341">
        <f t="shared" si="5"/>
        <v>0.30417789757412406</v>
      </c>
      <c r="M55" s="341">
        <f t="shared" si="5"/>
        <v>0.3736298292902067</v>
      </c>
      <c r="N55" s="341">
        <f t="shared" si="5"/>
        <v>0.42866127583108715</v>
      </c>
      <c r="O55" s="341">
        <f t="shared" si="5"/>
        <v>0.20417789757412402</v>
      </c>
      <c r="P55" s="341">
        <f t="shared" si="5"/>
        <v>0.26576819407008084</v>
      </c>
      <c r="Q55" s="341">
        <f t="shared" si="5"/>
        <v>0.3650943396226415</v>
      </c>
      <c r="R55" s="341">
        <f t="shared" si="5"/>
        <v>0.42866127583108715</v>
      </c>
      <c r="S55" s="341">
        <f t="shared" si="5"/>
        <v>0.6</v>
      </c>
      <c r="T55" s="341">
        <f t="shared" si="5"/>
        <v>0.3829290206648698</v>
      </c>
      <c r="U55" s="341">
        <f t="shared" si="5"/>
        <v>0.42866127583108715</v>
      </c>
      <c r="V55" s="341">
        <f t="shared" si="5"/>
        <v>0.5029649595687331</v>
      </c>
      <c r="W55" s="341">
        <f t="shared" si="5"/>
        <v>0.2571653189577718</v>
      </c>
      <c r="X55" s="351" t="s">
        <v>540</v>
      </c>
    </row>
    <row r="56" spans="1:24" ht="11.25">
      <c r="A56" s="359"/>
      <c r="B56" s="357"/>
      <c r="C56" s="351"/>
      <c r="D56" s="327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51"/>
    </row>
    <row r="57" spans="1:24" ht="11.25">
      <c r="A57" s="359"/>
      <c r="B57" s="352" t="s">
        <v>542</v>
      </c>
      <c r="C57" s="351"/>
      <c r="D57" s="327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51"/>
    </row>
    <row r="58" spans="1:24" ht="11.25">
      <c r="A58" s="359"/>
      <c r="B58" s="351" t="s">
        <v>572</v>
      </c>
      <c r="C58" s="351"/>
      <c r="D58" s="327"/>
      <c r="E58" s="341">
        <f aca="true" t="shared" si="6" ref="E58:W58">E$5*(E$6/24*E$19+(1-E$6/24)*E$20)+(1-E$5)*E$20</f>
        <v>0.5</v>
      </c>
      <c r="F58" s="341">
        <f t="shared" si="6"/>
        <v>0.5</v>
      </c>
      <c r="G58" s="341">
        <f t="shared" si="6"/>
        <v>0.6</v>
      </c>
      <c r="H58" s="341">
        <f t="shared" si="6"/>
        <v>0.2286612758310872</v>
      </c>
      <c r="I58" s="341">
        <f t="shared" si="6"/>
        <v>0.2286612758310872</v>
      </c>
      <c r="J58" s="341">
        <f t="shared" si="6"/>
        <v>0.8</v>
      </c>
      <c r="K58" s="341">
        <f t="shared" si="6"/>
        <v>0.1736298292902067</v>
      </c>
      <c r="L58" s="341">
        <f t="shared" si="6"/>
        <v>0.10417789757412402</v>
      </c>
      <c r="M58" s="341">
        <f t="shared" si="6"/>
        <v>0.1736298292902067</v>
      </c>
      <c r="N58" s="341">
        <f t="shared" si="6"/>
        <v>0.2286612758310872</v>
      </c>
      <c r="O58" s="341">
        <f t="shared" si="6"/>
        <v>0.10417789757412402</v>
      </c>
      <c r="P58" s="341">
        <f t="shared" si="6"/>
        <v>0.16576819407008087</v>
      </c>
      <c r="Q58" s="341">
        <f t="shared" si="6"/>
        <v>0.16509433962264153</v>
      </c>
      <c r="R58" s="341">
        <f t="shared" si="6"/>
        <v>0.3714959568733154</v>
      </c>
      <c r="S58" s="341">
        <f t="shared" si="6"/>
        <v>0.6</v>
      </c>
      <c r="T58" s="341">
        <f t="shared" si="6"/>
        <v>0.1829290206648697</v>
      </c>
      <c r="U58" s="341">
        <f t="shared" si="6"/>
        <v>0.3714959568733154</v>
      </c>
      <c r="V58" s="341">
        <f t="shared" si="6"/>
        <v>0.30296495956873315</v>
      </c>
      <c r="W58" s="341">
        <f t="shared" si="6"/>
        <v>0.0571653189577718</v>
      </c>
      <c r="X58" s="351" t="s">
        <v>540</v>
      </c>
    </row>
    <row r="59" spans="1:24" ht="11.25">
      <c r="A59" s="330"/>
      <c r="C59" s="327"/>
      <c r="D59" s="327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27"/>
    </row>
  </sheetData>
  <sheetProtection/>
  <printOptions/>
  <pageMargins left="0.984251968503937" right="0.984251968503937" top="0.984251968503937" bottom="1.3779527559055118" header="0.511811023" footer="0.511811023"/>
  <pageSetup orientation="portrait" paperSize="9" r:id="rId1"/>
  <headerFooter alignWithMargins="0">
    <oddHeader>&amp;L         Hochbauamt
         65.25 Li - &amp;F - &amp;A
&amp;CAbteilung Energiemanagement
Seite &amp;P&amp;RFrankfurt, den &amp;D        .  
Telefon: (069) 212 - 3 06 52        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B1">
      <selection activeCell="A1" sqref="A1"/>
    </sheetView>
  </sheetViews>
  <sheetFormatPr defaultColWidth="12" defaultRowHeight="11.25"/>
  <cols>
    <col min="1" max="1" width="3.8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9" t="s">
        <v>136</v>
      </c>
      <c r="B1" s="20" t="s">
        <v>590</v>
      </c>
      <c r="C1" s="20"/>
      <c r="D1" s="96"/>
      <c r="F1" s="4"/>
      <c r="G1" s="4"/>
    </row>
    <row r="2" spans="1:7" s="1" customFormat="1" ht="11.25">
      <c r="A2" s="57"/>
      <c r="B2" s="58" t="s">
        <v>591</v>
      </c>
      <c r="C2" s="58"/>
      <c r="D2" s="78"/>
      <c r="F2" s="4"/>
      <c r="G2" s="4"/>
    </row>
    <row r="3" spans="1:7" s="1" customFormat="1" ht="11.25">
      <c r="A3" s="57"/>
      <c r="B3" s="58" t="s">
        <v>592</v>
      </c>
      <c r="C3" s="7">
        <v>600</v>
      </c>
      <c r="D3" s="78" t="s">
        <v>68</v>
      </c>
      <c r="F3" s="4"/>
      <c r="G3" s="4"/>
    </row>
    <row r="4" spans="1:7" s="1" customFormat="1" ht="12" thickBot="1">
      <c r="A4" s="62"/>
      <c r="B4" s="63" t="s">
        <v>593</v>
      </c>
      <c r="C4" s="48">
        <v>50</v>
      </c>
      <c r="D4" s="79" t="s">
        <v>68</v>
      </c>
      <c r="F4" s="4"/>
      <c r="G4" s="4"/>
    </row>
    <row r="5" ht="12" thickBot="1"/>
    <row r="6" spans="1:10" s="1" customFormat="1" ht="11.25">
      <c r="A6" s="19" t="s">
        <v>137</v>
      </c>
      <c r="B6" s="90" t="s">
        <v>594</v>
      </c>
      <c r="C6" s="20"/>
      <c r="D6" s="76"/>
      <c r="E6" s="76" t="s">
        <v>595</v>
      </c>
      <c r="F6" s="76"/>
      <c r="G6" s="76"/>
      <c r="H6" s="76"/>
      <c r="I6" s="76"/>
      <c r="J6" s="77"/>
    </row>
    <row r="7" spans="1:10" s="1" customFormat="1" ht="11.25">
      <c r="A7" s="57"/>
      <c r="B7" s="58" t="s">
        <v>596</v>
      </c>
      <c r="C7" s="58" t="s">
        <v>597</v>
      </c>
      <c r="D7" s="153">
        <v>15</v>
      </c>
      <c r="E7" s="153">
        <v>20</v>
      </c>
      <c r="F7" s="153">
        <v>25</v>
      </c>
      <c r="G7" s="153">
        <v>32</v>
      </c>
      <c r="H7" s="153">
        <v>40</v>
      </c>
      <c r="I7" s="153">
        <v>50</v>
      </c>
      <c r="J7" s="154">
        <v>100</v>
      </c>
    </row>
    <row r="8" spans="1:10" s="1" customFormat="1" ht="11.25">
      <c r="A8" s="57"/>
      <c r="B8" s="93"/>
      <c r="C8" s="93" t="s">
        <v>598</v>
      </c>
      <c r="D8" s="153" t="s">
        <v>69</v>
      </c>
      <c r="E8" s="153" t="s">
        <v>70</v>
      </c>
      <c r="F8" s="153" t="s">
        <v>71</v>
      </c>
      <c r="G8" s="153" t="s">
        <v>72</v>
      </c>
      <c r="H8" s="153" t="s">
        <v>73</v>
      </c>
      <c r="I8" s="153" t="s">
        <v>74</v>
      </c>
      <c r="J8" s="154" t="s">
        <v>75</v>
      </c>
    </row>
    <row r="9" spans="1:10" s="1" customFormat="1" ht="11.25">
      <c r="A9" s="57"/>
      <c r="B9" s="122" t="s">
        <v>599</v>
      </c>
      <c r="C9" s="58"/>
      <c r="D9" s="7">
        <v>20</v>
      </c>
      <c r="E9" s="7">
        <v>20</v>
      </c>
      <c r="F9" s="7">
        <v>30</v>
      </c>
      <c r="G9" s="7">
        <v>30</v>
      </c>
      <c r="H9" s="7">
        <v>40</v>
      </c>
      <c r="I9" s="7">
        <v>50</v>
      </c>
      <c r="J9" s="35">
        <v>100</v>
      </c>
    </row>
    <row r="10" spans="1:10" s="1" customFormat="1" ht="11.25">
      <c r="A10" s="57"/>
      <c r="B10" s="155" t="s">
        <v>600</v>
      </c>
      <c r="C10" s="93" t="s">
        <v>306</v>
      </c>
      <c r="D10" s="65">
        <v>0.18</v>
      </c>
      <c r="E10" s="65">
        <v>0.207</v>
      </c>
      <c r="F10" s="65">
        <v>0.194</v>
      </c>
      <c r="G10" s="65">
        <v>0.224</v>
      </c>
      <c r="H10" s="65">
        <v>0.208</v>
      </c>
      <c r="I10" s="65">
        <v>0.211</v>
      </c>
      <c r="J10" s="70">
        <v>0.21</v>
      </c>
    </row>
    <row r="11" spans="1:10" s="1" customFormat="1" ht="11.25">
      <c r="A11" s="57"/>
      <c r="B11" s="58" t="s">
        <v>601</v>
      </c>
      <c r="C11" s="58"/>
      <c r="D11" s="7">
        <v>40</v>
      </c>
      <c r="E11" s="7">
        <v>40</v>
      </c>
      <c r="F11" s="7">
        <v>50</v>
      </c>
      <c r="G11" s="7">
        <v>50</v>
      </c>
      <c r="H11" s="7">
        <v>60</v>
      </c>
      <c r="I11" s="7">
        <v>60</v>
      </c>
      <c r="J11" s="35">
        <v>100</v>
      </c>
    </row>
    <row r="12" spans="1:10" s="1" customFormat="1" ht="12" thickBot="1">
      <c r="A12" s="62"/>
      <c r="B12" s="126" t="s">
        <v>600</v>
      </c>
      <c r="C12" s="63" t="s">
        <v>306</v>
      </c>
      <c r="D12" s="72">
        <v>0.132</v>
      </c>
      <c r="E12" s="72">
        <v>0.149</v>
      </c>
      <c r="F12" s="72">
        <v>0.151</v>
      </c>
      <c r="G12" s="72">
        <v>0.171</v>
      </c>
      <c r="H12" s="72">
        <v>0.168</v>
      </c>
      <c r="I12" s="72">
        <v>0.191</v>
      </c>
      <c r="J12" s="73">
        <v>0.21</v>
      </c>
    </row>
    <row r="13" spans="4:7" s="1" customFormat="1" ht="12" thickBot="1">
      <c r="D13" s="2"/>
      <c r="F13" s="4"/>
      <c r="G13" s="4"/>
    </row>
    <row r="14" spans="1:7" s="1" customFormat="1" ht="11.25">
      <c r="A14" s="19" t="s">
        <v>138</v>
      </c>
      <c r="B14" s="90" t="s">
        <v>602</v>
      </c>
      <c r="C14" s="20"/>
      <c r="D14" s="96"/>
      <c r="F14" s="4"/>
      <c r="G14" s="4"/>
    </row>
    <row r="15" spans="1:7" s="1" customFormat="1" ht="11.25">
      <c r="A15" s="57"/>
      <c r="B15" s="122" t="s">
        <v>603</v>
      </c>
      <c r="C15" s="156">
        <v>0.58</v>
      </c>
      <c r="D15" s="127" t="s">
        <v>129</v>
      </c>
      <c r="F15" s="4"/>
      <c r="G15" s="4"/>
    </row>
    <row r="16" spans="1:7" s="1" customFormat="1" ht="12" thickBot="1">
      <c r="A16" s="62"/>
      <c r="B16" s="126" t="s">
        <v>156</v>
      </c>
      <c r="C16" s="157">
        <v>0.48</v>
      </c>
      <c r="D16" s="128" t="s">
        <v>129</v>
      </c>
      <c r="F16" s="4"/>
      <c r="G16" s="4"/>
    </row>
    <row r="17" spans="4:7" s="1" customFormat="1" ht="12" thickBot="1">
      <c r="D17" s="2"/>
      <c r="F17" s="4"/>
      <c r="G17" s="4"/>
    </row>
    <row r="18" spans="1:10" s="1" customFormat="1" ht="11.25">
      <c r="A18" s="19" t="s">
        <v>139</v>
      </c>
      <c r="B18" s="20" t="s">
        <v>604</v>
      </c>
      <c r="C18" s="20"/>
      <c r="D18" s="52" t="s">
        <v>252</v>
      </c>
      <c r="E18" s="97" t="s">
        <v>605</v>
      </c>
      <c r="F18" s="98">
        <v>1978</v>
      </c>
      <c r="G18" s="99" t="s">
        <v>606</v>
      </c>
      <c r="H18" s="98"/>
      <c r="I18" s="99" t="s">
        <v>607</v>
      </c>
      <c r="J18" s="53"/>
    </row>
    <row r="19" spans="1:10" s="1" customFormat="1" ht="11.25">
      <c r="A19" s="54"/>
      <c r="B19" s="55" t="s">
        <v>608</v>
      </c>
      <c r="C19" s="55"/>
      <c r="D19" s="59" t="s">
        <v>609</v>
      </c>
      <c r="E19" s="94" t="s">
        <v>76</v>
      </c>
      <c r="F19" s="59" t="s">
        <v>77</v>
      </c>
      <c r="G19" s="94" t="s">
        <v>76</v>
      </c>
      <c r="H19" s="59" t="s">
        <v>77</v>
      </c>
      <c r="I19" s="94" t="s">
        <v>76</v>
      </c>
      <c r="J19" s="60" t="s">
        <v>77</v>
      </c>
    </row>
    <row r="20" spans="1:10" s="1" customFormat="1" ht="11.25">
      <c r="A20" s="57"/>
      <c r="B20" s="58" t="s">
        <v>610</v>
      </c>
      <c r="C20" s="58"/>
      <c r="D20" s="9" t="s">
        <v>78</v>
      </c>
      <c r="E20" s="95">
        <v>0.04</v>
      </c>
      <c r="F20" s="95">
        <v>0.05</v>
      </c>
      <c r="G20" s="95">
        <v>0.02</v>
      </c>
      <c r="H20" s="95">
        <v>0.03</v>
      </c>
      <c r="I20" s="95">
        <v>0.015</v>
      </c>
      <c r="J20" s="100">
        <v>0.02</v>
      </c>
    </row>
    <row r="21" spans="1:10" s="1" customFormat="1" ht="11.25">
      <c r="A21" s="57"/>
      <c r="B21" s="58" t="s">
        <v>611</v>
      </c>
      <c r="C21" s="58"/>
      <c r="D21" s="9" t="s">
        <v>79</v>
      </c>
      <c r="E21" s="95">
        <v>0.03</v>
      </c>
      <c r="F21" s="95">
        <v>0.04</v>
      </c>
      <c r="G21" s="95">
        <v>0.015</v>
      </c>
      <c r="H21" s="95">
        <v>0.025</v>
      </c>
      <c r="I21" s="95">
        <v>0.01</v>
      </c>
      <c r="J21" s="100">
        <v>0.013</v>
      </c>
    </row>
    <row r="22" spans="1:10" s="1" customFormat="1" ht="11.25">
      <c r="A22" s="57"/>
      <c r="B22" s="122" t="s">
        <v>612</v>
      </c>
      <c r="C22" s="58"/>
      <c r="D22" s="9" t="s">
        <v>80</v>
      </c>
      <c r="E22" s="95">
        <v>0.02</v>
      </c>
      <c r="F22" s="95" t="s">
        <v>81</v>
      </c>
      <c r="G22" s="95">
        <v>0.01</v>
      </c>
      <c r="H22" s="95" t="s">
        <v>81</v>
      </c>
      <c r="I22" s="95" t="s">
        <v>81</v>
      </c>
      <c r="J22" s="100" t="s">
        <v>81</v>
      </c>
    </row>
    <row r="23" spans="1:10" s="1" customFormat="1" ht="11.25">
      <c r="A23" s="57"/>
      <c r="B23" s="58"/>
      <c r="C23" s="58"/>
      <c r="D23" s="9" t="s">
        <v>82</v>
      </c>
      <c r="E23" s="95">
        <v>0.014</v>
      </c>
      <c r="F23" s="95">
        <v>0.019</v>
      </c>
      <c r="G23" s="95">
        <v>0.01</v>
      </c>
      <c r="H23" s="95" t="s">
        <v>81</v>
      </c>
      <c r="I23" s="95" t="s">
        <v>81</v>
      </c>
      <c r="J23" s="100" t="s">
        <v>81</v>
      </c>
    </row>
    <row r="24" spans="1:10" ht="11.25">
      <c r="A24" s="57"/>
      <c r="B24" s="58" t="s">
        <v>613</v>
      </c>
      <c r="C24" s="58"/>
      <c r="D24" s="58"/>
      <c r="E24" s="58"/>
      <c r="F24" s="58"/>
      <c r="G24" s="58"/>
      <c r="H24" s="58"/>
      <c r="I24" s="58"/>
      <c r="J24" s="78"/>
    </row>
    <row r="25" spans="1:10" ht="12" thickBot="1">
      <c r="A25" s="62"/>
      <c r="B25" s="63" t="s">
        <v>614</v>
      </c>
      <c r="C25" s="63"/>
      <c r="D25" s="63"/>
      <c r="E25" s="63"/>
      <c r="F25" s="63"/>
      <c r="G25" s="63"/>
      <c r="H25" s="63"/>
      <c r="I25" s="63"/>
      <c r="J25" s="79"/>
    </row>
    <row r="26" ht="12" thickBot="1"/>
    <row r="27" spans="1:8" ht="11.25">
      <c r="A27" s="19" t="s">
        <v>140</v>
      </c>
      <c r="B27" s="20" t="s">
        <v>615</v>
      </c>
      <c r="C27" s="20"/>
      <c r="D27" s="20"/>
      <c r="E27" s="20"/>
      <c r="F27" s="20"/>
      <c r="G27" s="52" t="s">
        <v>493</v>
      </c>
      <c r="H27" s="53" t="s">
        <v>494</v>
      </c>
    </row>
    <row r="28" spans="1:8" ht="11.25">
      <c r="A28" s="57"/>
      <c r="B28" s="58" t="s">
        <v>616</v>
      </c>
      <c r="C28" s="58"/>
      <c r="D28" s="58"/>
      <c r="E28" s="58"/>
      <c r="F28" s="58"/>
      <c r="G28" s="17">
        <v>0.85</v>
      </c>
      <c r="H28" s="74">
        <v>0.9</v>
      </c>
    </row>
    <row r="29" spans="1:8" ht="11.25">
      <c r="A29" s="57"/>
      <c r="B29" s="58" t="s">
        <v>617</v>
      </c>
      <c r="C29" s="58"/>
      <c r="D29" s="58"/>
      <c r="E29" s="58"/>
      <c r="F29" s="58"/>
      <c r="G29" s="17">
        <v>0.8</v>
      </c>
      <c r="H29" s="74">
        <v>0.9</v>
      </c>
    </row>
    <row r="30" spans="1:8" ht="12" thickBot="1">
      <c r="A30" s="62"/>
      <c r="B30" s="63" t="s">
        <v>618</v>
      </c>
      <c r="C30" s="63"/>
      <c r="D30" s="63"/>
      <c r="E30" s="63"/>
      <c r="F30" s="63"/>
      <c r="G30" s="101">
        <v>0.75</v>
      </c>
      <c r="H30" s="75">
        <v>0.85</v>
      </c>
    </row>
    <row r="32" ht="11.25">
      <c r="A32" t="s">
        <v>504</v>
      </c>
    </row>
    <row r="33" ht="12" thickBot="1"/>
    <row r="34" spans="1:7" ht="11.25">
      <c r="A34" s="19" t="s">
        <v>157</v>
      </c>
      <c r="B34" s="90" t="s">
        <v>573</v>
      </c>
      <c r="C34" s="20"/>
      <c r="D34" s="131" t="s">
        <v>210</v>
      </c>
      <c r="E34" s="158"/>
      <c r="G34"/>
    </row>
    <row r="35" spans="1:7" ht="11.25">
      <c r="A35" s="57"/>
      <c r="B35" s="377" t="s">
        <v>574</v>
      </c>
      <c r="C35" s="58"/>
      <c r="D35" s="378" t="s">
        <v>575</v>
      </c>
      <c r="E35" s="159"/>
      <c r="G35"/>
    </row>
    <row r="36" spans="1:7" ht="12" thickBot="1">
      <c r="A36" s="62"/>
      <c r="B36" s="126" t="s">
        <v>576</v>
      </c>
      <c r="C36" s="63"/>
      <c r="D36" s="163">
        <v>0.06299</v>
      </c>
      <c r="E36" s="160" t="s">
        <v>212</v>
      </c>
      <c r="G36"/>
    </row>
    <row r="37" ht="12" thickBot="1"/>
    <row r="38" spans="1:6" ht="11.25">
      <c r="A38" s="19" t="s">
        <v>160</v>
      </c>
      <c r="B38" s="90" t="s">
        <v>577</v>
      </c>
      <c r="C38" s="20"/>
      <c r="D38" s="131" t="s">
        <v>578</v>
      </c>
      <c r="E38" s="131" t="s">
        <v>579</v>
      </c>
      <c r="F38" s="158"/>
    </row>
    <row r="39" spans="1:6" ht="11.25">
      <c r="A39" s="57"/>
      <c r="B39" s="377" t="s">
        <v>574</v>
      </c>
      <c r="C39" s="58"/>
      <c r="D39" s="133" t="s">
        <v>217</v>
      </c>
      <c r="E39" s="133" t="s">
        <v>216</v>
      </c>
      <c r="F39" s="159"/>
    </row>
    <row r="40" spans="1:6" ht="11.25">
      <c r="A40" s="57"/>
      <c r="B40" s="122" t="s">
        <v>580</v>
      </c>
      <c r="C40" s="58"/>
      <c r="D40" s="164">
        <v>19.86</v>
      </c>
      <c r="E40" s="164">
        <v>22.51</v>
      </c>
      <c r="F40" s="159" t="s">
        <v>211</v>
      </c>
    </row>
    <row r="41" spans="1:6" ht="12" thickBot="1">
      <c r="A41" s="62"/>
      <c r="B41" s="126" t="s">
        <v>576</v>
      </c>
      <c r="C41" s="63"/>
      <c r="D41" s="321">
        <v>0.0676</v>
      </c>
      <c r="E41" s="321">
        <v>0.0774</v>
      </c>
      <c r="F41" s="160" t="s">
        <v>212</v>
      </c>
    </row>
    <row r="43" ht="11.25">
      <c r="A43" t="s">
        <v>581</v>
      </c>
    </row>
    <row r="44" ht="12" thickBot="1"/>
    <row r="45" spans="1:7" ht="11.25">
      <c r="A45" s="19" t="s">
        <v>218</v>
      </c>
      <c r="B45" s="90" t="s">
        <v>582</v>
      </c>
      <c r="C45" s="20"/>
      <c r="D45" s="20"/>
      <c r="E45" s="132" t="s">
        <v>583</v>
      </c>
      <c r="F45"/>
      <c r="G45"/>
    </row>
    <row r="46" spans="1:7" ht="11.25">
      <c r="A46" s="54"/>
      <c r="B46" s="167" t="s">
        <v>584</v>
      </c>
      <c r="C46" s="6"/>
      <c r="D46" s="6"/>
      <c r="E46" s="134" t="s">
        <v>585</v>
      </c>
      <c r="F46"/>
      <c r="G46"/>
    </row>
    <row r="47" spans="1:7" ht="11.25">
      <c r="A47" s="57"/>
      <c r="B47" s="122" t="s">
        <v>586</v>
      </c>
      <c r="C47" s="58"/>
      <c r="D47" s="58"/>
      <c r="E47" s="165">
        <v>242</v>
      </c>
      <c r="F47"/>
      <c r="G47"/>
    </row>
    <row r="48" spans="1:7" ht="11.25">
      <c r="A48" s="57"/>
      <c r="B48" s="122" t="s">
        <v>587</v>
      </c>
      <c r="C48" s="58"/>
      <c r="D48" s="58"/>
      <c r="E48" s="168">
        <v>218</v>
      </c>
      <c r="F48"/>
      <c r="G48"/>
    </row>
    <row r="49" spans="1:7" ht="12" thickBot="1">
      <c r="A49" s="62"/>
      <c r="B49" s="126" t="s">
        <v>588</v>
      </c>
      <c r="C49" s="63"/>
      <c r="D49" s="63"/>
      <c r="E49" s="166">
        <v>310</v>
      </c>
      <c r="F49"/>
      <c r="G49"/>
    </row>
    <row r="51" ht="11.25">
      <c r="A51" t="s">
        <v>589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.5" style="0" customWidth="1"/>
    <col min="2" max="2" width="16.83203125" style="0" customWidth="1"/>
    <col min="3" max="3" width="10.5" style="0" customWidth="1"/>
    <col min="4" max="4" width="10.16015625" style="3" customWidth="1"/>
    <col min="5" max="5" width="10.5" style="0" customWidth="1"/>
    <col min="6" max="7" width="10.5" style="5" customWidth="1"/>
    <col min="8" max="10" width="10.5" style="0" customWidth="1"/>
    <col min="11" max="29" width="9.83203125" style="0" customWidth="1"/>
  </cols>
  <sheetData>
    <row r="1" spans="1:10" ht="11.25">
      <c r="A1" s="19" t="s">
        <v>147</v>
      </c>
      <c r="B1" s="90" t="s">
        <v>619</v>
      </c>
      <c r="C1" s="20"/>
      <c r="D1" s="96"/>
      <c r="E1" s="96"/>
      <c r="F1" s="96"/>
      <c r="G1" s="96"/>
      <c r="H1" s="96"/>
      <c r="I1" s="195"/>
      <c r="J1" s="195"/>
    </row>
    <row r="2" spans="1:10" ht="11.25">
      <c r="A2" s="57"/>
      <c r="B2" s="169" t="s">
        <v>509</v>
      </c>
      <c r="C2" s="172" t="s">
        <v>262</v>
      </c>
      <c r="D2" s="172" t="s">
        <v>620</v>
      </c>
      <c r="E2" s="173" t="s">
        <v>621</v>
      </c>
      <c r="F2" s="173" t="s">
        <v>262</v>
      </c>
      <c r="G2" s="173" t="s">
        <v>622</v>
      </c>
      <c r="H2" s="173" t="s">
        <v>622</v>
      </c>
      <c r="I2" s="173" t="s">
        <v>493</v>
      </c>
      <c r="J2" s="190" t="s">
        <v>494</v>
      </c>
    </row>
    <row r="3" spans="1:10" ht="11.25">
      <c r="A3" s="57"/>
      <c r="B3" s="58"/>
      <c r="C3" s="174" t="s">
        <v>248</v>
      </c>
      <c r="D3" s="174" t="s">
        <v>623</v>
      </c>
      <c r="E3" s="173" t="s">
        <v>625</v>
      </c>
      <c r="F3" s="173" t="s">
        <v>624</v>
      </c>
      <c r="G3" s="173" t="s">
        <v>626</v>
      </c>
      <c r="H3" s="173" t="s">
        <v>627</v>
      </c>
      <c r="I3" s="173"/>
      <c r="J3" s="190"/>
    </row>
    <row r="4" spans="1:10" ht="11.25">
      <c r="A4" s="57"/>
      <c r="B4" s="58"/>
      <c r="C4" s="175" t="s">
        <v>628</v>
      </c>
      <c r="D4" s="175" t="s">
        <v>629</v>
      </c>
      <c r="E4" s="176"/>
      <c r="F4" s="176"/>
      <c r="G4" s="176" t="s">
        <v>628</v>
      </c>
      <c r="H4" s="176" t="s">
        <v>628</v>
      </c>
      <c r="I4" s="173" t="s">
        <v>630</v>
      </c>
      <c r="J4" s="190" t="s">
        <v>630</v>
      </c>
    </row>
    <row r="5" spans="1:10" ht="11.25">
      <c r="A5" s="57"/>
      <c r="B5" s="213" t="s">
        <v>631</v>
      </c>
      <c r="C5" s="171">
        <v>2700</v>
      </c>
      <c r="D5" s="171">
        <v>300</v>
      </c>
      <c r="E5" s="177" t="s">
        <v>632</v>
      </c>
      <c r="F5" s="177" t="s">
        <v>633</v>
      </c>
      <c r="G5" s="171">
        <v>1000</v>
      </c>
      <c r="H5" s="171">
        <v>500</v>
      </c>
      <c r="I5" s="196">
        <v>10</v>
      </c>
      <c r="J5" s="202">
        <v>3.5</v>
      </c>
    </row>
    <row r="6" spans="1:10" ht="11.25">
      <c r="A6" s="57"/>
      <c r="B6" s="213"/>
      <c r="C6" s="171"/>
      <c r="D6" s="171">
        <v>500</v>
      </c>
      <c r="E6" s="177" t="s">
        <v>634</v>
      </c>
      <c r="F6" s="177" t="s">
        <v>633</v>
      </c>
      <c r="G6" s="171">
        <v>1500</v>
      </c>
      <c r="H6" s="171">
        <v>1100</v>
      </c>
      <c r="I6" s="196">
        <v>22</v>
      </c>
      <c r="J6" s="203">
        <v>12</v>
      </c>
    </row>
    <row r="7" spans="1:10" ht="11.25">
      <c r="A7" s="57"/>
      <c r="B7" s="213"/>
      <c r="C7" s="171"/>
      <c r="D7" s="171">
        <v>500</v>
      </c>
      <c r="E7" s="177" t="s">
        <v>635</v>
      </c>
      <c r="F7" s="177" t="s">
        <v>633</v>
      </c>
      <c r="G7" s="171">
        <v>2750</v>
      </c>
      <c r="H7" s="171">
        <v>2400</v>
      </c>
      <c r="I7" s="196">
        <v>40</v>
      </c>
      <c r="J7" s="203">
        <v>25</v>
      </c>
    </row>
    <row r="8" spans="1:10" ht="12" thickBot="1">
      <c r="A8" s="57"/>
      <c r="B8" s="214" t="s">
        <v>636</v>
      </c>
      <c r="C8" s="180"/>
      <c r="D8" s="180">
        <v>750</v>
      </c>
      <c r="E8" s="181" t="s">
        <v>635</v>
      </c>
      <c r="F8" s="181" t="s">
        <v>633</v>
      </c>
      <c r="G8" s="180">
        <v>2750</v>
      </c>
      <c r="H8" s="180">
        <v>2400</v>
      </c>
      <c r="I8" s="197">
        <v>55</v>
      </c>
      <c r="J8" s="204">
        <v>35</v>
      </c>
    </row>
    <row r="9" spans="1:10" ht="11.25">
      <c r="A9" s="57"/>
      <c r="B9" s="213" t="s">
        <v>637</v>
      </c>
      <c r="C9" s="178">
        <v>2000</v>
      </c>
      <c r="D9" s="178">
        <v>300</v>
      </c>
      <c r="E9" s="179" t="s">
        <v>632</v>
      </c>
      <c r="F9" s="179" t="s">
        <v>638</v>
      </c>
      <c r="G9" s="178">
        <v>750</v>
      </c>
      <c r="H9" s="178">
        <v>400</v>
      </c>
      <c r="I9" s="198">
        <v>7.5</v>
      </c>
      <c r="J9" s="205">
        <v>3</v>
      </c>
    </row>
    <row r="10" spans="1:10" ht="11.25">
      <c r="A10" s="57"/>
      <c r="B10" s="213"/>
      <c r="C10" s="171"/>
      <c r="D10" s="171">
        <v>500</v>
      </c>
      <c r="E10" s="177" t="s">
        <v>634</v>
      </c>
      <c r="F10" s="177" t="s">
        <v>638</v>
      </c>
      <c r="G10" s="171">
        <v>1000</v>
      </c>
      <c r="H10" s="171">
        <v>750</v>
      </c>
      <c r="I10" s="196">
        <v>15</v>
      </c>
      <c r="J10" s="203">
        <v>8</v>
      </c>
    </row>
    <row r="11" spans="1:10" ht="12" thickBot="1">
      <c r="A11" s="57"/>
      <c r="B11" s="214"/>
      <c r="C11" s="161"/>
      <c r="D11" s="161">
        <v>500</v>
      </c>
      <c r="E11" s="182" t="s">
        <v>635</v>
      </c>
      <c r="F11" s="182" t="s">
        <v>638</v>
      </c>
      <c r="G11" s="161">
        <v>2000</v>
      </c>
      <c r="H11" s="161">
        <v>1800</v>
      </c>
      <c r="I11" s="197">
        <v>30</v>
      </c>
      <c r="J11" s="204">
        <v>20</v>
      </c>
    </row>
    <row r="12" spans="1:10" ht="12" thickBot="1">
      <c r="A12" s="57"/>
      <c r="B12" s="213" t="s">
        <v>639</v>
      </c>
      <c r="C12" s="184">
        <v>2000</v>
      </c>
      <c r="D12" s="184">
        <v>300</v>
      </c>
      <c r="E12" s="185" t="s">
        <v>634</v>
      </c>
      <c r="F12" s="185" t="s">
        <v>638</v>
      </c>
      <c r="G12" s="184">
        <v>1000</v>
      </c>
      <c r="H12" s="184">
        <v>750</v>
      </c>
      <c r="I12" s="199">
        <v>10</v>
      </c>
      <c r="J12" s="206">
        <v>5.5</v>
      </c>
    </row>
    <row r="13" spans="1:10" ht="11.25">
      <c r="A13" s="57"/>
      <c r="B13" s="215" t="s">
        <v>163</v>
      </c>
      <c r="C13" s="187">
        <v>3600</v>
      </c>
      <c r="D13" s="187">
        <v>200</v>
      </c>
      <c r="E13" s="188" t="s">
        <v>632</v>
      </c>
      <c r="F13" s="188" t="s">
        <v>638</v>
      </c>
      <c r="G13" s="187">
        <v>2000</v>
      </c>
      <c r="H13" s="187">
        <v>1700</v>
      </c>
      <c r="I13" s="200">
        <v>9</v>
      </c>
      <c r="J13" s="207">
        <v>6</v>
      </c>
    </row>
    <row r="14" spans="1:10" ht="11.25">
      <c r="A14" s="57"/>
      <c r="B14" s="213"/>
      <c r="C14" s="171"/>
      <c r="D14" s="171">
        <v>200</v>
      </c>
      <c r="E14" s="177" t="s">
        <v>634</v>
      </c>
      <c r="F14" s="177" t="s">
        <v>638</v>
      </c>
      <c r="G14" s="171">
        <v>3000</v>
      </c>
      <c r="H14" s="171">
        <v>2000</v>
      </c>
      <c r="I14" s="196">
        <v>13</v>
      </c>
      <c r="J14" s="203">
        <v>7</v>
      </c>
    </row>
    <row r="15" spans="1:10" ht="12" thickBot="1">
      <c r="A15" s="57"/>
      <c r="B15" s="214"/>
      <c r="C15" s="161"/>
      <c r="D15" s="161">
        <v>200</v>
      </c>
      <c r="E15" s="182" t="s">
        <v>635</v>
      </c>
      <c r="F15" s="182" t="s">
        <v>638</v>
      </c>
      <c r="G15" s="161">
        <v>3600</v>
      </c>
      <c r="H15" s="161">
        <v>3300</v>
      </c>
      <c r="I15" s="197">
        <v>16</v>
      </c>
      <c r="J15" s="204">
        <v>11</v>
      </c>
    </row>
    <row r="16" spans="1:10" ht="11.25">
      <c r="A16" s="57"/>
      <c r="B16" s="213" t="s">
        <v>640</v>
      </c>
      <c r="C16" s="178">
        <v>2750</v>
      </c>
      <c r="D16" s="178">
        <v>100</v>
      </c>
      <c r="E16" s="179" t="s">
        <v>632</v>
      </c>
      <c r="F16" s="179" t="s">
        <v>638</v>
      </c>
      <c r="G16" s="178">
        <v>1000</v>
      </c>
      <c r="H16" s="178">
        <v>500</v>
      </c>
      <c r="I16" s="198">
        <v>4.5</v>
      </c>
      <c r="J16" s="209">
        <v>1.8</v>
      </c>
    </row>
    <row r="17" spans="1:10" ht="12" thickBot="1">
      <c r="A17" s="57"/>
      <c r="B17" s="213"/>
      <c r="C17" s="184"/>
      <c r="D17" s="184">
        <v>100</v>
      </c>
      <c r="E17" s="185" t="s">
        <v>635</v>
      </c>
      <c r="F17" s="185" t="s">
        <v>638</v>
      </c>
      <c r="G17" s="184">
        <v>2750</v>
      </c>
      <c r="H17" s="184">
        <v>2400</v>
      </c>
      <c r="I17" s="199">
        <v>12</v>
      </c>
      <c r="J17" s="208">
        <v>8</v>
      </c>
    </row>
    <row r="18" spans="1:10" ht="11.25">
      <c r="A18" s="57"/>
      <c r="B18" s="215" t="s">
        <v>641</v>
      </c>
      <c r="C18" s="187">
        <v>2750</v>
      </c>
      <c r="D18" s="187">
        <v>100</v>
      </c>
      <c r="E18" s="188" t="s">
        <v>635</v>
      </c>
      <c r="F18" s="188" t="s">
        <v>642</v>
      </c>
      <c r="G18" s="187">
        <v>500</v>
      </c>
      <c r="H18" s="187">
        <v>300</v>
      </c>
      <c r="I18" s="210">
        <v>2.2</v>
      </c>
      <c r="J18" s="211">
        <v>1</v>
      </c>
    </row>
    <row r="19" spans="1:10" ht="11.25">
      <c r="A19" s="57"/>
      <c r="B19" s="213"/>
      <c r="C19" s="171"/>
      <c r="D19" s="171">
        <v>100</v>
      </c>
      <c r="E19" s="177" t="s">
        <v>635</v>
      </c>
      <c r="F19" s="177" t="s">
        <v>638</v>
      </c>
      <c r="G19" s="171">
        <v>1000</v>
      </c>
      <c r="H19" s="171">
        <v>750</v>
      </c>
      <c r="I19" s="212">
        <v>4.5</v>
      </c>
      <c r="J19" s="202">
        <v>2.5</v>
      </c>
    </row>
    <row r="20" spans="1:10" ht="12" thickBot="1">
      <c r="A20" s="57"/>
      <c r="B20" s="214"/>
      <c r="C20" s="161"/>
      <c r="D20" s="161">
        <v>100</v>
      </c>
      <c r="E20" s="182" t="s">
        <v>635</v>
      </c>
      <c r="F20" s="182" t="s">
        <v>633</v>
      </c>
      <c r="G20" s="161">
        <v>2750</v>
      </c>
      <c r="H20" s="161">
        <v>2200</v>
      </c>
      <c r="I20" s="197">
        <v>18</v>
      </c>
      <c r="J20" s="204">
        <v>11</v>
      </c>
    </row>
    <row r="21" spans="1:10" ht="11.25">
      <c r="A21" s="57"/>
      <c r="B21" s="213" t="s">
        <v>643</v>
      </c>
      <c r="C21" s="178">
        <v>2750</v>
      </c>
      <c r="D21" s="178">
        <v>300</v>
      </c>
      <c r="E21" s="179" t="s">
        <v>632</v>
      </c>
      <c r="F21" s="179" t="s">
        <v>633</v>
      </c>
      <c r="G21" s="178">
        <v>1000</v>
      </c>
      <c r="H21" s="178">
        <v>500</v>
      </c>
      <c r="I21" s="201">
        <v>10</v>
      </c>
      <c r="J21" s="209">
        <v>3.5</v>
      </c>
    </row>
    <row r="22" spans="1:10" ht="12" thickBot="1">
      <c r="A22" s="57"/>
      <c r="B22" s="213"/>
      <c r="C22" s="184"/>
      <c r="D22" s="184">
        <v>300</v>
      </c>
      <c r="E22" s="185" t="s">
        <v>634</v>
      </c>
      <c r="F22" s="185" t="s">
        <v>633</v>
      </c>
      <c r="G22" s="184">
        <v>1500</v>
      </c>
      <c r="H22" s="184">
        <v>1100</v>
      </c>
      <c r="I22" s="199">
        <v>15</v>
      </c>
      <c r="J22" s="208">
        <v>8</v>
      </c>
    </row>
    <row r="23" spans="1:10" ht="11.25">
      <c r="A23" s="57"/>
      <c r="B23" s="215" t="s">
        <v>644</v>
      </c>
      <c r="C23" s="189" t="s">
        <v>164</v>
      </c>
      <c r="D23" s="187">
        <v>100</v>
      </c>
      <c r="E23" s="188" t="s">
        <v>635</v>
      </c>
      <c r="F23" s="188" t="s">
        <v>638</v>
      </c>
      <c r="G23" s="187">
        <v>2750</v>
      </c>
      <c r="H23" s="187">
        <v>2200</v>
      </c>
      <c r="I23" s="200">
        <v>12</v>
      </c>
      <c r="J23" s="211">
        <v>7.5</v>
      </c>
    </row>
    <row r="24" spans="1:10" ht="12" thickBot="1">
      <c r="A24" s="62"/>
      <c r="B24" s="63"/>
      <c r="C24" s="194" t="s">
        <v>165</v>
      </c>
      <c r="D24" s="161">
        <v>100</v>
      </c>
      <c r="E24" s="182" t="s">
        <v>635</v>
      </c>
      <c r="F24" s="182" t="s">
        <v>638</v>
      </c>
      <c r="G24" s="161">
        <v>6500</v>
      </c>
      <c r="H24" s="161">
        <v>5500</v>
      </c>
      <c r="I24" s="197">
        <v>28</v>
      </c>
      <c r="J24" s="204">
        <v>18</v>
      </c>
    </row>
    <row r="25" spans="1:2" ht="11.25">
      <c r="A25" t="s">
        <v>161</v>
      </c>
      <c r="B25" t="s">
        <v>645</v>
      </c>
    </row>
    <row r="26" ht="11.25">
      <c r="B26" t="s">
        <v>646</v>
      </c>
    </row>
    <row r="27" spans="1:2" ht="11.25">
      <c r="A27" t="s">
        <v>162</v>
      </c>
      <c r="B27" t="s">
        <v>647</v>
      </c>
    </row>
    <row r="28" spans="1:2" ht="11.25">
      <c r="A28" t="s">
        <v>166</v>
      </c>
      <c r="B28" t="s">
        <v>648</v>
      </c>
    </row>
    <row r="29" spans="1:2" ht="11.25">
      <c r="A29" t="s">
        <v>167</v>
      </c>
      <c r="B29" t="s">
        <v>649</v>
      </c>
    </row>
    <row r="30" ht="12" thickBot="1"/>
    <row r="31" spans="1:6" ht="11.25">
      <c r="A31" s="19" t="s">
        <v>148</v>
      </c>
      <c r="B31" s="90" t="s">
        <v>650</v>
      </c>
      <c r="C31" s="20"/>
      <c r="D31" s="20"/>
      <c r="E31" s="96"/>
      <c r="F31" s="96"/>
    </row>
    <row r="32" spans="1:6" ht="11.25">
      <c r="A32" s="57"/>
      <c r="B32" s="169" t="s">
        <v>651</v>
      </c>
      <c r="C32" s="102"/>
      <c r="D32" s="220" t="s">
        <v>652</v>
      </c>
      <c r="E32" s="220" t="s">
        <v>653</v>
      </c>
      <c r="F32" s="221" t="s">
        <v>653</v>
      </c>
    </row>
    <row r="33" spans="1:6" ht="11.25">
      <c r="A33" s="57"/>
      <c r="B33" s="169"/>
      <c r="C33" s="102"/>
      <c r="D33" s="220" t="s">
        <v>623</v>
      </c>
      <c r="E33" s="220" t="s">
        <v>654</v>
      </c>
      <c r="F33" s="221" t="s">
        <v>627</v>
      </c>
    </row>
    <row r="34" spans="1:6" ht="11.25">
      <c r="A34" s="57"/>
      <c r="B34" s="93"/>
      <c r="C34" s="93"/>
      <c r="D34" s="59" t="s">
        <v>629</v>
      </c>
      <c r="E34" s="59" t="s">
        <v>655</v>
      </c>
      <c r="F34" s="60" t="s">
        <v>655</v>
      </c>
    </row>
    <row r="35" spans="1:6" ht="11.25">
      <c r="A35" s="57"/>
      <c r="B35" s="58" t="s">
        <v>656</v>
      </c>
      <c r="C35" s="58"/>
      <c r="D35" s="9">
        <v>100</v>
      </c>
      <c r="E35" s="216">
        <v>2.5</v>
      </c>
      <c r="F35" s="217">
        <v>2</v>
      </c>
    </row>
    <row r="36" spans="1:6" ht="11.25">
      <c r="A36" s="57"/>
      <c r="B36" s="58" t="s">
        <v>657</v>
      </c>
      <c r="C36" s="58"/>
      <c r="D36" s="59"/>
      <c r="E36" s="218"/>
      <c r="F36" s="219"/>
    </row>
    <row r="37" spans="1:6" ht="11.25">
      <c r="A37" s="57"/>
      <c r="B37" s="58" t="s">
        <v>658</v>
      </c>
      <c r="C37" s="58"/>
      <c r="D37" s="59"/>
      <c r="E37" s="218"/>
      <c r="F37" s="219"/>
    </row>
    <row r="38" spans="1:6" ht="11.25">
      <c r="A38" s="57"/>
      <c r="B38" s="58" t="s">
        <v>659</v>
      </c>
      <c r="C38" s="58"/>
      <c r="D38" s="59"/>
      <c r="E38" s="218"/>
      <c r="F38" s="219"/>
    </row>
    <row r="39" spans="1:6" ht="11.25">
      <c r="A39" s="57"/>
      <c r="B39" s="93" t="s">
        <v>660</v>
      </c>
      <c r="C39" s="93"/>
      <c r="D39" s="59"/>
      <c r="E39" s="218"/>
      <c r="F39" s="219"/>
    </row>
    <row r="40" spans="1:6" ht="11.25">
      <c r="A40" s="57"/>
      <c r="B40" s="58" t="s">
        <v>661</v>
      </c>
      <c r="C40" s="58"/>
      <c r="D40" s="9">
        <v>200</v>
      </c>
      <c r="E40" s="216">
        <v>5</v>
      </c>
      <c r="F40" s="217">
        <v>4</v>
      </c>
    </row>
    <row r="41" spans="1:6" ht="11.25">
      <c r="A41" s="57"/>
      <c r="B41" s="93" t="s">
        <v>662</v>
      </c>
      <c r="C41" s="93"/>
      <c r="D41" s="59"/>
      <c r="E41" s="218"/>
      <c r="F41" s="219"/>
    </row>
    <row r="42" spans="1:6" ht="11.25">
      <c r="A42" s="57"/>
      <c r="B42" s="58" t="s">
        <v>663</v>
      </c>
      <c r="C42" s="58"/>
      <c r="D42" s="9">
        <v>300</v>
      </c>
      <c r="E42" s="216">
        <v>7.5</v>
      </c>
      <c r="F42" s="217">
        <v>6</v>
      </c>
    </row>
    <row r="43" spans="1:6" ht="11.25">
      <c r="A43" s="57"/>
      <c r="B43" s="58" t="s">
        <v>664</v>
      </c>
      <c r="C43" s="58"/>
      <c r="D43" s="59"/>
      <c r="E43" s="218"/>
      <c r="F43" s="219"/>
    </row>
    <row r="44" spans="1:6" ht="11.25">
      <c r="A44" s="57"/>
      <c r="B44" s="93" t="s">
        <v>665</v>
      </c>
      <c r="C44" s="93"/>
      <c r="D44" s="59"/>
      <c r="E44" s="218"/>
      <c r="F44" s="219"/>
    </row>
    <row r="45" spans="1:6" ht="11.25">
      <c r="A45" s="57"/>
      <c r="B45" s="58" t="s">
        <v>666</v>
      </c>
      <c r="C45" s="58"/>
      <c r="D45" s="9">
        <v>500</v>
      </c>
      <c r="E45" s="216">
        <v>12.5</v>
      </c>
      <c r="F45" s="217">
        <v>10</v>
      </c>
    </row>
    <row r="46" spans="1:6" ht="11.25">
      <c r="A46" s="57"/>
      <c r="B46" s="58" t="s">
        <v>667</v>
      </c>
      <c r="C46" s="58"/>
      <c r="D46" s="59"/>
      <c r="E46" s="218"/>
      <c r="F46" s="219"/>
    </row>
    <row r="47" spans="1:6" ht="11.25">
      <c r="A47" s="57"/>
      <c r="B47" s="58" t="s">
        <v>668</v>
      </c>
      <c r="C47" s="58"/>
      <c r="D47" s="59"/>
      <c r="E47" s="218"/>
      <c r="F47" s="219"/>
    </row>
    <row r="48" spans="1:6" ht="12" thickBot="1">
      <c r="A48" s="62"/>
      <c r="B48" s="63" t="s">
        <v>669</v>
      </c>
      <c r="C48" s="63"/>
      <c r="D48" s="104"/>
      <c r="E48" s="104"/>
      <c r="F48" s="105"/>
    </row>
    <row r="49" ht="12" thickBot="1"/>
    <row r="50" spans="1:10" ht="11.25">
      <c r="A50" s="19" t="s">
        <v>149</v>
      </c>
      <c r="B50" s="90" t="s">
        <v>670</v>
      </c>
      <c r="C50" s="20"/>
      <c r="D50" s="96"/>
      <c r="E50" s="96"/>
      <c r="F50" s="96"/>
      <c r="G50" s="96"/>
      <c r="H50" s="96"/>
      <c r="I50" s="195"/>
      <c r="J50" s="195"/>
    </row>
    <row r="51" spans="1:10" ht="11.25">
      <c r="A51" s="57"/>
      <c r="B51" s="169" t="s">
        <v>509</v>
      </c>
      <c r="C51" s="172" t="s">
        <v>262</v>
      </c>
      <c r="D51" s="172" t="s">
        <v>264</v>
      </c>
      <c r="E51" s="173" t="s">
        <v>671</v>
      </c>
      <c r="F51" s="173" t="s">
        <v>672</v>
      </c>
      <c r="G51" s="173" t="s">
        <v>493</v>
      </c>
      <c r="H51" s="173" t="s">
        <v>494</v>
      </c>
      <c r="I51" s="173" t="s">
        <v>673</v>
      </c>
      <c r="J51" s="190"/>
    </row>
    <row r="52" spans="1:10" ht="11.25">
      <c r="A52" s="57"/>
      <c r="B52" s="58"/>
      <c r="C52" s="174" t="s">
        <v>248</v>
      </c>
      <c r="D52" s="174" t="s">
        <v>674</v>
      </c>
      <c r="E52" s="173" t="s">
        <v>675</v>
      </c>
      <c r="F52" s="173" t="s">
        <v>262</v>
      </c>
      <c r="G52" s="173"/>
      <c r="H52" s="173"/>
      <c r="I52" s="173"/>
      <c r="J52" s="190"/>
    </row>
    <row r="53" spans="1:10" ht="11.25">
      <c r="A53" s="57"/>
      <c r="B53" s="58"/>
      <c r="C53" s="175" t="s">
        <v>628</v>
      </c>
      <c r="D53" s="175" t="s">
        <v>676</v>
      </c>
      <c r="E53" s="176" t="s">
        <v>655</v>
      </c>
      <c r="F53" s="176"/>
      <c r="G53" s="176" t="s">
        <v>630</v>
      </c>
      <c r="H53" s="176" t="s">
        <v>630</v>
      </c>
      <c r="I53" s="173"/>
      <c r="J53" s="190"/>
    </row>
    <row r="54" spans="1:10" ht="11.25">
      <c r="A54" s="57"/>
      <c r="B54" s="249" t="s">
        <v>677</v>
      </c>
      <c r="C54" s="171"/>
      <c r="D54" s="171"/>
      <c r="E54" s="224"/>
      <c r="F54" s="177"/>
      <c r="G54" s="170">
        <v>0</v>
      </c>
      <c r="H54" s="170">
        <v>0</v>
      </c>
      <c r="I54" s="238"/>
      <c r="J54" s="239"/>
    </row>
    <row r="55" spans="1:10" ht="12" thickBot="1">
      <c r="A55" s="57"/>
      <c r="B55" s="214" t="s">
        <v>678</v>
      </c>
      <c r="C55" s="250"/>
      <c r="D55" s="250"/>
      <c r="E55" s="251"/>
      <c r="F55" s="252"/>
      <c r="G55" s="253"/>
      <c r="H55" s="253"/>
      <c r="I55" s="254"/>
      <c r="J55" s="255"/>
    </row>
    <row r="56" spans="1:10" ht="11.25">
      <c r="A56" s="57"/>
      <c r="B56" s="213" t="s">
        <v>631</v>
      </c>
      <c r="C56" s="171">
        <v>2700</v>
      </c>
      <c r="D56" s="171">
        <v>15</v>
      </c>
      <c r="E56" s="224" t="s">
        <v>168</v>
      </c>
      <c r="F56" s="177" t="s">
        <v>679</v>
      </c>
      <c r="G56" s="170">
        <v>3</v>
      </c>
      <c r="H56" s="170">
        <v>1.5</v>
      </c>
      <c r="I56" s="230" t="s">
        <v>680</v>
      </c>
      <c r="J56" s="231"/>
    </row>
    <row r="57" spans="1:10" ht="11.25">
      <c r="A57" s="57"/>
      <c r="B57" s="213"/>
      <c r="C57" s="171"/>
      <c r="D57" s="171">
        <v>15</v>
      </c>
      <c r="E57" s="224" t="s">
        <v>168</v>
      </c>
      <c r="F57" s="177" t="s">
        <v>681</v>
      </c>
      <c r="G57" s="170">
        <v>7.5</v>
      </c>
      <c r="H57" s="170">
        <v>3</v>
      </c>
      <c r="I57" s="232" t="s">
        <v>682</v>
      </c>
      <c r="J57" s="233"/>
    </row>
    <row r="58" spans="1:10" ht="11.25">
      <c r="A58" s="57"/>
      <c r="B58" s="213"/>
      <c r="C58" s="171"/>
      <c r="D58" s="171">
        <v>10</v>
      </c>
      <c r="E58" s="224">
        <v>30</v>
      </c>
      <c r="F58" s="177" t="s">
        <v>679</v>
      </c>
      <c r="G58" s="170">
        <v>12</v>
      </c>
      <c r="H58" s="170">
        <v>6</v>
      </c>
      <c r="I58" s="230" t="s">
        <v>683</v>
      </c>
      <c r="J58" s="234"/>
    </row>
    <row r="59" spans="1:10" ht="12" thickBot="1">
      <c r="A59" s="57"/>
      <c r="B59" s="214" t="s">
        <v>636</v>
      </c>
      <c r="C59" s="180"/>
      <c r="D59" s="180">
        <v>10</v>
      </c>
      <c r="E59" s="225">
        <v>30</v>
      </c>
      <c r="F59" s="181" t="s">
        <v>681</v>
      </c>
      <c r="G59" s="222">
        <v>18</v>
      </c>
      <c r="H59" s="222">
        <v>7.5</v>
      </c>
      <c r="I59" s="235" t="s">
        <v>684</v>
      </c>
      <c r="J59" s="236"/>
    </row>
    <row r="60" spans="1:10" ht="11.25">
      <c r="A60" s="57"/>
      <c r="B60" s="213" t="s">
        <v>637</v>
      </c>
      <c r="C60" s="178">
        <v>2000</v>
      </c>
      <c r="D60" s="178">
        <v>7</v>
      </c>
      <c r="E60" s="226" t="s">
        <v>168</v>
      </c>
      <c r="F60" s="177" t="s">
        <v>679</v>
      </c>
      <c r="G60" s="183">
        <v>4.6</v>
      </c>
      <c r="H60" s="183">
        <v>1.5</v>
      </c>
      <c r="I60" s="237" t="s">
        <v>685</v>
      </c>
      <c r="J60" s="233"/>
    </row>
    <row r="61" spans="1:10" ht="11.25">
      <c r="A61" s="57"/>
      <c r="B61" s="213"/>
      <c r="C61" s="171"/>
      <c r="D61" s="171">
        <v>10</v>
      </c>
      <c r="E61" s="224">
        <v>30</v>
      </c>
      <c r="F61" s="177" t="s">
        <v>679</v>
      </c>
      <c r="G61" s="170">
        <v>9</v>
      </c>
      <c r="H61" s="170">
        <v>3.6</v>
      </c>
      <c r="I61" s="238" t="s">
        <v>686</v>
      </c>
      <c r="J61" s="239"/>
    </row>
    <row r="62" spans="1:10" ht="12" thickBot="1">
      <c r="A62" s="57"/>
      <c r="B62" s="214"/>
      <c r="C62" s="161"/>
      <c r="D62" s="161">
        <v>3</v>
      </c>
      <c r="E62" s="227">
        <v>40</v>
      </c>
      <c r="F62" s="182" t="s">
        <v>679</v>
      </c>
      <c r="G62" s="162">
        <v>18</v>
      </c>
      <c r="H62" s="162">
        <v>6</v>
      </c>
      <c r="I62" s="240" t="s">
        <v>687</v>
      </c>
      <c r="J62" s="241"/>
    </row>
    <row r="63" spans="1:10" ht="11.25">
      <c r="A63" s="57"/>
      <c r="B63" s="215" t="s">
        <v>163</v>
      </c>
      <c r="C63" s="187">
        <v>3600</v>
      </c>
      <c r="D63" s="187">
        <v>2</v>
      </c>
      <c r="E63" s="229"/>
      <c r="F63" s="188" t="s">
        <v>688</v>
      </c>
      <c r="G63" s="223">
        <v>15</v>
      </c>
      <c r="H63" s="223">
        <v>4.2</v>
      </c>
      <c r="I63" s="242" t="s">
        <v>689</v>
      </c>
      <c r="J63" s="243"/>
    </row>
    <row r="64" spans="1:10" ht="12" thickBot="1">
      <c r="A64" s="57"/>
      <c r="B64" s="214"/>
      <c r="C64" s="161"/>
      <c r="D64" s="162">
        <v>1.2</v>
      </c>
      <c r="E64" s="227"/>
      <c r="F64" s="182" t="s">
        <v>688</v>
      </c>
      <c r="G64" s="162">
        <v>24</v>
      </c>
      <c r="H64" s="162">
        <v>9</v>
      </c>
      <c r="I64" s="240" t="s">
        <v>690</v>
      </c>
      <c r="J64" s="241"/>
    </row>
    <row r="65" spans="1:10" ht="12" thickBot="1">
      <c r="A65" s="57"/>
      <c r="B65" s="213" t="s">
        <v>640</v>
      </c>
      <c r="C65" s="178">
        <v>2750</v>
      </c>
      <c r="D65" s="178"/>
      <c r="E65" s="226"/>
      <c r="F65" s="179" t="s">
        <v>169</v>
      </c>
      <c r="G65" s="183">
        <v>9</v>
      </c>
      <c r="H65" s="183">
        <v>3</v>
      </c>
      <c r="I65" s="237" t="s">
        <v>691</v>
      </c>
      <c r="J65" s="244"/>
    </row>
    <row r="66" spans="1:10" ht="11.25">
      <c r="A66" s="57"/>
      <c r="B66" s="215" t="s">
        <v>641</v>
      </c>
      <c r="C66" s="187">
        <v>2750</v>
      </c>
      <c r="D66" s="187"/>
      <c r="E66" s="229"/>
      <c r="F66" s="188" t="s">
        <v>704</v>
      </c>
      <c r="G66" s="223">
        <v>1.5</v>
      </c>
      <c r="H66" s="223">
        <v>0.7</v>
      </c>
      <c r="I66" s="245" t="s">
        <v>692</v>
      </c>
      <c r="J66" s="246"/>
    </row>
    <row r="67" spans="1:10" ht="11.25">
      <c r="A67" s="57"/>
      <c r="B67" s="213"/>
      <c r="C67" s="171"/>
      <c r="D67" s="171"/>
      <c r="E67" s="224"/>
      <c r="F67" s="177" t="s">
        <v>705</v>
      </c>
      <c r="G67" s="170">
        <v>3</v>
      </c>
      <c r="H67" s="170">
        <v>1.5</v>
      </c>
      <c r="I67" s="247" t="s">
        <v>693</v>
      </c>
      <c r="J67" s="248"/>
    </row>
    <row r="68" spans="1:10" ht="12" thickBot="1">
      <c r="A68" s="57"/>
      <c r="B68" s="214"/>
      <c r="C68" s="161"/>
      <c r="D68" s="161"/>
      <c r="E68" s="227"/>
      <c r="F68" s="182" t="s">
        <v>694</v>
      </c>
      <c r="G68" s="162">
        <v>15</v>
      </c>
      <c r="H68" s="162">
        <v>6</v>
      </c>
      <c r="I68" s="240" t="s">
        <v>695</v>
      </c>
      <c r="J68" s="241"/>
    </row>
    <row r="69" spans="1:10" ht="11.25">
      <c r="A69" s="57"/>
      <c r="B69" s="213" t="s">
        <v>643</v>
      </c>
      <c r="C69" s="178">
        <v>2750</v>
      </c>
      <c r="D69" s="178"/>
      <c r="E69" s="226"/>
      <c r="F69" s="179" t="s">
        <v>170</v>
      </c>
      <c r="G69" s="183">
        <v>18</v>
      </c>
      <c r="H69" s="183">
        <v>6</v>
      </c>
      <c r="I69" s="256" t="s">
        <v>696</v>
      </c>
      <c r="J69" s="257"/>
    </row>
    <row r="70" spans="1:10" ht="12" thickBot="1">
      <c r="A70" s="57"/>
      <c r="B70" s="213"/>
      <c r="C70" s="184"/>
      <c r="D70" s="184"/>
      <c r="E70" s="228"/>
      <c r="F70" s="185"/>
      <c r="G70" s="186"/>
      <c r="H70" s="186"/>
      <c r="I70" s="235" t="s">
        <v>697</v>
      </c>
      <c r="J70" s="236"/>
    </row>
    <row r="71" spans="1:10" ht="11.25">
      <c r="A71" s="57"/>
      <c r="B71" s="215" t="s">
        <v>644</v>
      </c>
      <c r="C71" s="189" t="s">
        <v>164</v>
      </c>
      <c r="D71" s="187"/>
      <c r="E71" s="229"/>
      <c r="F71" s="188" t="s">
        <v>171</v>
      </c>
      <c r="G71" s="223">
        <v>1.5</v>
      </c>
      <c r="H71" s="223">
        <v>0.9</v>
      </c>
      <c r="I71" s="242" t="s">
        <v>698</v>
      </c>
      <c r="J71" s="246"/>
    </row>
    <row r="72" spans="1:10" ht="12" thickBot="1">
      <c r="A72" s="62"/>
      <c r="B72" s="63"/>
      <c r="C72" s="194" t="s">
        <v>165</v>
      </c>
      <c r="D72" s="161"/>
      <c r="E72" s="227"/>
      <c r="F72" s="182" t="s">
        <v>172</v>
      </c>
      <c r="G72" s="162">
        <v>3.6</v>
      </c>
      <c r="H72" s="162">
        <v>1.5</v>
      </c>
      <c r="I72" s="240" t="s">
        <v>649</v>
      </c>
      <c r="J72" s="241"/>
    </row>
    <row r="73" ht="12" thickBot="1"/>
    <row r="74" spans="1:7" ht="11.25">
      <c r="A74" s="19" t="s">
        <v>173</v>
      </c>
      <c r="B74" s="90" t="s">
        <v>699</v>
      </c>
      <c r="C74" s="20"/>
      <c r="D74" s="96"/>
      <c r="E74" s="96"/>
      <c r="F74" s="96"/>
      <c r="G74" s="96"/>
    </row>
    <row r="75" spans="1:7" ht="11.25">
      <c r="A75" s="57"/>
      <c r="B75" s="169" t="s">
        <v>509</v>
      </c>
      <c r="C75" s="172" t="s">
        <v>262</v>
      </c>
      <c r="D75" s="383" t="s">
        <v>700</v>
      </c>
      <c r="E75" s="383"/>
      <c r="F75" s="173" t="s">
        <v>622</v>
      </c>
      <c r="G75" s="190" t="s">
        <v>622</v>
      </c>
    </row>
    <row r="76" spans="1:7" ht="11.25">
      <c r="A76" s="57"/>
      <c r="B76" s="58"/>
      <c r="C76" s="174" t="s">
        <v>248</v>
      </c>
      <c r="D76" s="174"/>
      <c r="E76" s="173"/>
      <c r="F76" s="173" t="s">
        <v>654</v>
      </c>
      <c r="G76" s="190" t="s">
        <v>627</v>
      </c>
    </row>
    <row r="77" spans="1:7" ht="11.25">
      <c r="A77" s="57"/>
      <c r="B77" s="58"/>
      <c r="C77" s="175" t="s">
        <v>628</v>
      </c>
      <c r="D77" s="175"/>
      <c r="E77" s="176"/>
      <c r="F77" s="176" t="s">
        <v>628</v>
      </c>
      <c r="G77" s="191" t="s">
        <v>628</v>
      </c>
    </row>
    <row r="78" spans="1:7" ht="12" thickBot="1">
      <c r="A78" s="57"/>
      <c r="B78" s="213" t="s">
        <v>631</v>
      </c>
      <c r="C78" s="184">
        <v>2750</v>
      </c>
      <c r="D78" s="265" t="s">
        <v>701</v>
      </c>
      <c r="E78" s="262"/>
      <c r="F78" s="184">
        <v>2750</v>
      </c>
      <c r="G78" s="168">
        <v>2000</v>
      </c>
    </row>
    <row r="79" spans="1:7" ht="11.25">
      <c r="A79" s="57"/>
      <c r="B79" s="215" t="s">
        <v>637</v>
      </c>
      <c r="C79" s="187">
        <v>2000</v>
      </c>
      <c r="D79" s="266" t="s">
        <v>702</v>
      </c>
      <c r="E79" s="261"/>
      <c r="F79" s="187">
        <v>2000</v>
      </c>
      <c r="G79" s="193">
        <v>1200</v>
      </c>
    </row>
    <row r="80" spans="1:7" ht="12" thickBot="1">
      <c r="A80" s="57"/>
      <c r="B80" s="214"/>
      <c r="C80" s="161"/>
      <c r="D80" s="264" t="s">
        <v>703</v>
      </c>
      <c r="E80" s="260"/>
      <c r="F80" s="161">
        <v>1500</v>
      </c>
      <c r="G80" s="166">
        <v>500</v>
      </c>
    </row>
    <row r="81" spans="1:7" ht="12" thickBot="1">
      <c r="A81" s="57"/>
      <c r="B81" s="213" t="s">
        <v>163</v>
      </c>
      <c r="C81" s="267">
        <v>3600</v>
      </c>
      <c r="D81" s="268" t="s">
        <v>701</v>
      </c>
      <c r="E81" s="269"/>
      <c r="F81" s="267">
        <v>1000</v>
      </c>
      <c r="G81" s="270">
        <v>700</v>
      </c>
    </row>
    <row r="82" spans="1:7" ht="12" thickBot="1">
      <c r="A82" s="57"/>
      <c r="B82" s="272" t="s">
        <v>640</v>
      </c>
      <c r="C82" s="273">
        <v>2750</v>
      </c>
      <c r="D82" s="274" t="s">
        <v>691</v>
      </c>
      <c r="E82" s="275"/>
      <c r="F82" s="273">
        <v>1000</v>
      </c>
      <c r="G82" s="276">
        <v>500</v>
      </c>
    </row>
    <row r="83" spans="1:7" ht="11.25">
      <c r="A83" s="57"/>
      <c r="B83" s="213" t="s">
        <v>641</v>
      </c>
      <c r="C83" s="178">
        <v>2750</v>
      </c>
      <c r="D83" s="271" t="s">
        <v>704</v>
      </c>
      <c r="E83" s="259"/>
      <c r="F83" s="178">
        <v>1000</v>
      </c>
      <c r="G83" s="192">
        <v>600</v>
      </c>
    </row>
    <row r="84" spans="1:7" ht="11.25">
      <c r="A84" s="57"/>
      <c r="B84" s="213"/>
      <c r="C84" s="171"/>
      <c r="D84" s="263" t="s">
        <v>705</v>
      </c>
      <c r="E84" s="258"/>
      <c r="F84" s="171">
        <v>1500</v>
      </c>
      <c r="G84" s="165">
        <v>1000</v>
      </c>
    </row>
    <row r="85" spans="1:7" ht="12" thickBot="1">
      <c r="A85" s="57"/>
      <c r="B85" s="213"/>
      <c r="C85" s="184"/>
      <c r="D85" s="265" t="s">
        <v>706</v>
      </c>
      <c r="E85" s="262"/>
      <c r="F85" s="184">
        <v>8760</v>
      </c>
      <c r="G85" s="168">
        <v>5500</v>
      </c>
    </row>
    <row r="86" spans="1:7" ht="12" thickBot="1">
      <c r="A86" s="57"/>
      <c r="B86" s="272" t="s">
        <v>643</v>
      </c>
      <c r="C86" s="273">
        <v>2750</v>
      </c>
      <c r="D86" s="277" t="s">
        <v>707</v>
      </c>
      <c r="E86" s="278"/>
      <c r="F86" s="273">
        <v>2000</v>
      </c>
      <c r="G86" s="276">
        <v>1000</v>
      </c>
    </row>
    <row r="87" spans="1:7" ht="11.25">
      <c r="A87" s="57"/>
      <c r="B87" s="213" t="s">
        <v>644</v>
      </c>
      <c r="C87" s="178">
        <v>2750</v>
      </c>
      <c r="D87" s="271" t="s">
        <v>708</v>
      </c>
      <c r="E87" s="259"/>
      <c r="F87" s="178">
        <v>1500</v>
      </c>
      <c r="G87" s="192">
        <v>1000</v>
      </c>
    </row>
    <row r="88" spans="1:7" ht="12" thickBot="1">
      <c r="A88" s="62"/>
      <c r="B88" s="214"/>
      <c r="C88" s="161">
        <v>6500</v>
      </c>
      <c r="D88" s="264" t="s">
        <v>709</v>
      </c>
      <c r="E88" s="260"/>
      <c r="F88" s="161">
        <v>2000</v>
      </c>
      <c r="G88" s="166">
        <v>1200</v>
      </c>
    </row>
    <row r="89" ht="12" thickBot="1"/>
    <row r="90" spans="1:7" ht="11.25">
      <c r="A90" s="19" t="s">
        <v>174</v>
      </c>
      <c r="B90" s="90" t="s">
        <v>710</v>
      </c>
      <c r="C90" s="20"/>
      <c r="D90" s="96"/>
      <c r="E90" s="96"/>
      <c r="F90" s="96"/>
      <c r="G90"/>
    </row>
    <row r="91" spans="1:7" ht="11.25">
      <c r="A91" s="57"/>
      <c r="B91" s="169" t="s">
        <v>509</v>
      </c>
      <c r="C91" s="172" t="s">
        <v>262</v>
      </c>
      <c r="D91" s="172" t="s">
        <v>671</v>
      </c>
      <c r="E91" s="173" t="s">
        <v>622</v>
      </c>
      <c r="F91" s="190" t="s">
        <v>622</v>
      </c>
      <c r="G91"/>
    </row>
    <row r="92" spans="1:7" ht="11.25">
      <c r="A92" s="57"/>
      <c r="B92" s="58"/>
      <c r="C92" s="174" t="s">
        <v>248</v>
      </c>
      <c r="D92" s="174" t="s">
        <v>675</v>
      </c>
      <c r="E92" s="173" t="s">
        <v>654</v>
      </c>
      <c r="F92" s="190" t="s">
        <v>627</v>
      </c>
      <c r="G92"/>
    </row>
    <row r="93" spans="1:7" ht="11.25">
      <c r="A93" s="57"/>
      <c r="B93" s="58"/>
      <c r="C93" s="175" t="s">
        <v>628</v>
      </c>
      <c r="D93" s="175" t="s">
        <v>655</v>
      </c>
      <c r="E93" s="176" t="s">
        <v>628</v>
      </c>
      <c r="F93" s="191" t="s">
        <v>628</v>
      </c>
      <c r="G93"/>
    </row>
    <row r="94" spans="1:7" ht="11.25">
      <c r="A94" s="57"/>
      <c r="B94" s="213" t="s">
        <v>631</v>
      </c>
      <c r="C94" s="171">
        <v>2750</v>
      </c>
      <c r="D94" s="263">
        <v>30</v>
      </c>
      <c r="E94" s="171">
        <v>550</v>
      </c>
      <c r="F94" s="165">
        <v>400</v>
      </c>
      <c r="G94"/>
    </row>
    <row r="95" spans="1:7" ht="12" thickBot="1">
      <c r="A95" s="57"/>
      <c r="B95" s="213"/>
      <c r="C95" s="184"/>
      <c r="D95" s="265">
        <v>40</v>
      </c>
      <c r="E95" s="184">
        <v>800</v>
      </c>
      <c r="F95" s="168">
        <v>600</v>
      </c>
      <c r="G95"/>
    </row>
    <row r="96" spans="1:7" ht="11.25">
      <c r="A96" s="57"/>
      <c r="B96" s="215" t="s">
        <v>637</v>
      </c>
      <c r="C96" s="187">
        <v>2000</v>
      </c>
      <c r="D96" s="266">
        <v>30</v>
      </c>
      <c r="E96" s="187">
        <v>400</v>
      </c>
      <c r="F96" s="193">
        <v>250</v>
      </c>
      <c r="G96"/>
    </row>
    <row r="97" spans="1:7" ht="12" thickBot="1">
      <c r="A97" s="57"/>
      <c r="B97" s="214"/>
      <c r="C97" s="161"/>
      <c r="D97" s="264">
        <v>40</v>
      </c>
      <c r="E97" s="161">
        <v>600</v>
      </c>
      <c r="F97" s="166">
        <v>350</v>
      </c>
      <c r="G97"/>
    </row>
    <row r="98" spans="1:7" ht="11.25">
      <c r="A98" s="57"/>
      <c r="B98" s="213" t="s">
        <v>711</v>
      </c>
      <c r="C98" s="178">
        <v>3600</v>
      </c>
      <c r="D98" s="271">
        <v>30</v>
      </c>
      <c r="E98" s="178">
        <v>650</v>
      </c>
      <c r="F98" s="192">
        <v>400</v>
      </c>
      <c r="G98"/>
    </row>
    <row r="99" spans="1:7" ht="12" thickBot="1">
      <c r="A99" s="62"/>
      <c r="B99" s="214"/>
      <c r="C99" s="161"/>
      <c r="D99" s="264">
        <v>40</v>
      </c>
      <c r="E99" s="161">
        <v>1000</v>
      </c>
      <c r="F99" s="166">
        <v>600</v>
      </c>
      <c r="G99"/>
    </row>
    <row r="100" ht="12" thickBot="1"/>
    <row r="101" spans="1:5" ht="11.25">
      <c r="A101" s="19" t="s">
        <v>175</v>
      </c>
      <c r="B101" s="90" t="s">
        <v>712</v>
      </c>
      <c r="C101" s="20"/>
      <c r="D101" s="20"/>
      <c r="E101" s="20"/>
    </row>
    <row r="102" spans="1:5" ht="11.25">
      <c r="A102" s="57"/>
      <c r="B102" s="122" t="s">
        <v>713</v>
      </c>
      <c r="C102" s="58"/>
      <c r="D102" s="280"/>
      <c r="E102" s="127"/>
    </row>
    <row r="103" spans="1:5" ht="11.25">
      <c r="A103" s="57"/>
      <c r="B103" s="122" t="s">
        <v>714</v>
      </c>
      <c r="C103" s="58"/>
      <c r="D103" s="149">
        <v>0.8</v>
      </c>
      <c r="E103" s="127" t="s">
        <v>62</v>
      </c>
    </row>
    <row r="104" spans="1:5" ht="11.25">
      <c r="A104" s="57"/>
      <c r="B104" s="122" t="s">
        <v>715</v>
      </c>
      <c r="C104" s="58"/>
      <c r="D104" s="279"/>
      <c r="E104" s="127"/>
    </row>
    <row r="105" spans="1:5" ht="11.25">
      <c r="A105" s="57"/>
      <c r="B105" s="122" t="s">
        <v>716</v>
      </c>
      <c r="C105" s="58"/>
      <c r="D105" s="282">
        <v>0.01</v>
      </c>
      <c r="E105" s="127" t="s">
        <v>166</v>
      </c>
    </row>
    <row r="106" spans="1:5" ht="12" thickBot="1">
      <c r="A106" s="62"/>
      <c r="B106" s="126" t="s">
        <v>717</v>
      </c>
      <c r="C106" s="63"/>
      <c r="D106" s="281"/>
      <c r="E106" s="128"/>
    </row>
    <row r="108" ht="11.25">
      <c r="A108" t="s">
        <v>718</v>
      </c>
    </row>
    <row r="109" ht="12" thickBot="1"/>
    <row r="110" spans="1:5" ht="11.25">
      <c r="A110" s="19" t="s">
        <v>207</v>
      </c>
      <c r="B110" s="90" t="s">
        <v>719</v>
      </c>
      <c r="C110" s="20"/>
      <c r="D110" s="20"/>
      <c r="E110" s="96"/>
    </row>
    <row r="111" spans="1:5" ht="11.25">
      <c r="A111" s="57"/>
      <c r="B111" s="122"/>
      <c r="C111" s="58"/>
      <c r="D111" s="280"/>
      <c r="E111" s="127"/>
    </row>
    <row r="112" spans="1:5" ht="11.25">
      <c r="A112" s="57"/>
      <c r="B112" s="122" t="s">
        <v>720</v>
      </c>
      <c r="C112" s="58"/>
      <c r="D112" s="149">
        <v>80</v>
      </c>
      <c r="E112" s="127" t="s">
        <v>208</v>
      </c>
    </row>
    <row r="113" spans="1:5" ht="11.25">
      <c r="A113" s="57"/>
      <c r="B113" s="122" t="s">
        <v>721</v>
      </c>
      <c r="C113" s="58"/>
      <c r="D113" s="149">
        <v>50</v>
      </c>
      <c r="E113" s="127" t="s">
        <v>208</v>
      </c>
    </row>
    <row r="114" spans="1:5" ht="11.25">
      <c r="A114" s="57"/>
      <c r="B114" s="122" t="s">
        <v>722</v>
      </c>
      <c r="C114" s="58"/>
      <c r="D114" s="149">
        <v>0</v>
      </c>
      <c r="E114" s="127" t="s">
        <v>208</v>
      </c>
    </row>
    <row r="115" spans="1:5" ht="11.25">
      <c r="A115" s="57"/>
      <c r="B115" s="122" t="s">
        <v>723</v>
      </c>
      <c r="C115" s="58"/>
      <c r="D115" s="149">
        <v>70</v>
      </c>
      <c r="E115" s="127" t="s">
        <v>208</v>
      </c>
    </row>
    <row r="116" spans="1:5" ht="11.25">
      <c r="A116" s="57"/>
      <c r="B116" s="122" t="s">
        <v>724</v>
      </c>
      <c r="C116" s="58"/>
      <c r="D116" s="149">
        <v>2.3</v>
      </c>
      <c r="E116" s="127" t="s">
        <v>208</v>
      </c>
    </row>
    <row r="117" spans="1:5" ht="11.25">
      <c r="A117" s="57"/>
      <c r="B117" s="122" t="s">
        <v>725</v>
      </c>
      <c r="C117" s="58"/>
      <c r="D117" s="149">
        <v>31</v>
      </c>
      <c r="E117" s="127" t="s">
        <v>208</v>
      </c>
    </row>
    <row r="118" spans="1:5" ht="11.25">
      <c r="A118" s="57"/>
      <c r="B118" s="122" t="s">
        <v>726</v>
      </c>
      <c r="C118" s="58"/>
      <c r="D118" s="149">
        <v>11</v>
      </c>
      <c r="E118" s="127" t="s">
        <v>208</v>
      </c>
    </row>
    <row r="119" spans="1:5" ht="11.25">
      <c r="A119" s="57"/>
      <c r="B119" s="122" t="s">
        <v>727</v>
      </c>
      <c r="C119" s="58"/>
      <c r="D119" s="149">
        <v>200</v>
      </c>
      <c r="E119" s="127" t="s">
        <v>208</v>
      </c>
    </row>
    <row r="120" spans="1:5" ht="11.25">
      <c r="A120" s="57"/>
      <c r="B120" s="122" t="s">
        <v>728</v>
      </c>
      <c r="C120" s="58"/>
      <c r="D120" s="149">
        <v>2.5</v>
      </c>
      <c r="E120" s="127" t="s">
        <v>208</v>
      </c>
    </row>
    <row r="121" spans="1:5" ht="11.25">
      <c r="A121" s="57"/>
      <c r="B121" s="122" t="s">
        <v>729</v>
      </c>
      <c r="C121" s="58"/>
      <c r="D121" s="149">
        <v>50</v>
      </c>
      <c r="E121" s="127" t="s">
        <v>208</v>
      </c>
    </row>
    <row r="122" spans="1:5" ht="11.25">
      <c r="A122" s="57"/>
      <c r="B122" s="122" t="s">
        <v>730</v>
      </c>
      <c r="C122" s="58"/>
      <c r="D122" s="149">
        <v>18</v>
      </c>
      <c r="E122" s="127" t="s">
        <v>208</v>
      </c>
    </row>
    <row r="123" spans="1:5" ht="11.25">
      <c r="A123" s="57"/>
      <c r="B123" s="122" t="s">
        <v>731</v>
      </c>
      <c r="C123" s="58"/>
      <c r="D123" s="149">
        <v>23</v>
      </c>
      <c r="E123" s="127" t="s">
        <v>208</v>
      </c>
    </row>
    <row r="124" spans="1:5" ht="11.25">
      <c r="A124" s="57"/>
      <c r="B124" s="122" t="s">
        <v>732</v>
      </c>
      <c r="C124" s="58"/>
      <c r="D124" s="149">
        <v>5.4</v>
      </c>
      <c r="E124" s="127" t="s">
        <v>208</v>
      </c>
    </row>
    <row r="125" spans="1:5" ht="12" thickBot="1">
      <c r="A125" s="62"/>
      <c r="B125" s="126" t="s">
        <v>733</v>
      </c>
      <c r="C125" s="63"/>
      <c r="D125" s="150">
        <v>190</v>
      </c>
      <c r="E125" s="128" t="s">
        <v>208</v>
      </c>
    </row>
    <row r="126" ht="12" thickBot="1"/>
    <row r="127" spans="1:8" ht="11.25">
      <c r="A127" s="19" t="s">
        <v>213</v>
      </c>
      <c r="B127" s="90" t="s">
        <v>734</v>
      </c>
      <c r="C127" s="20"/>
      <c r="D127" s="131" t="s">
        <v>210</v>
      </c>
      <c r="E127" s="131" t="s">
        <v>210</v>
      </c>
      <c r="F127" s="131" t="s">
        <v>210</v>
      </c>
      <c r="G127" s="158"/>
      <c r="H127" s="5"/>
    </row>
    <row r="128" spans="1:8" ht="11.25">
      <c r="A128" s="57"/>
      <c r="B128" s="377" t="s">
        <v>574</v>
      </c>
      <c r="C128" s="58"/>
      <c r="D128" s="378" t="s">
        <v>242</v>
      </c>
      <c r="E128" s="378" t="s">
        <v>243</v>
      </c>
      <c r="F128" s="378" t="s">
        <v>244</v>
      </c>
      <c r="G128" s="159"/>
      <c r="H128" s="5"/>
    </row>
    <row r="129" spans="1:8" ht="11.25">
      <c r="A129" s="57"/>
      <c r="B129" s="122" t="s">
        <v>580</v>
      </c>
      <c r="C129" s="58"/>
      <c r="D129" s="164">
        <v>109.1</v>
      </c>
      <c r="E129" s="164">
        <v>97.41</v>
      </c>
      <c r="F129" s="164">
        <v>165.51</v>
      </c>
      <c r="G129" s="159" t="s">
        <v>211</v>
      </c>
      <c r="H129" s="5"/>
    </row>
    <row r="130" spans="1:8" ht="11.25">
      <c r="A130" s="57"/>
      <c r="B130" s="122" t="s">
        <v>735</v>
      </c>
      <c r="C130" s="58"/>
      <c r="D130" s="322">
        <v>0.2067</v>
      </c>
      <c r="E130" s="322">
        <v>0.1852</v>
      </c>
      <c r="F130" s="322">
        <v>0.1786</v>
      </c>
      <c r="G130" s="159" t="s">
        <v>212</v>
      </c>
      <c r="H130" s="5"/>
    </row>
    <row r="131" spans="1:8" ht="12" thickBot="1">
      <c r="A131" s="62"/>
      <c r="B131" s="126" t="s">
        <v>736</v>
      </c>
      <c r="C131" s="63"/>
      <c r="D131" s="321">
        <v>0.2067</v>
      </c>
      <c r="E131" s="321">
        <v>0.1852</v>
      </c>
      <c r="F131" s="321">
        <v>0.1282</v>
      </c>
      <c r="G131" s="160" t="s">
        <v>212</v>
      </c>
      <c r="H131" s="5"/>
    </row>
    <row r="133" ht="11.25">
      <c r="A133" t="s">
        <v>737</v>
      </c>
    </row>
  </sheetData>
  <sheetProtection password="CC0D"/>
  <mergeCells count="1">
    <mergeCell ref="D75:E75"/>
  </mergeCells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rowBreaks count="1" manualBreakCount="1">
    <brk id="4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4" sqref="G34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16.3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5" ht="11.25">
      <c r="A1" s="19" t="s">
        <v>142</v>
      </c>
      <c r="B1" s="90" t="s">
        <v>738</v>
      </c>
      <c r="C1" s="20"/>
      <c r="D1" s="20"/>
      <c r="E1" s="96"/>
    </row>
    <row r="2" spans="1:5" ht="11.25">
      <c r="A2" s="113"/>
      <c r="B2" s="368" t="s">
        <v>739</v>
      </c>
      <c r="C2" s="115"/>
      <c r="D2" s="369" t="s">
        <v>222</v>
      </c>
      <c r="E2" s="370" t="s">
        <v>96</v>
      </c>
    </row>
    <row r="3" spans="1:5" ht="11.25">
      <c r="A3" s="113"/>
      <c r="B3" s="368" t="s">
        <v>740</v>
      </c>
      <c r="C3" s="115"/>
      <c r="D3" s="369" t="s">
        <v>223</v>
      </c>
      <c r="E3" s="370" t="s">
        <v>96</v>
      </c>
    </row>
    <row r="4" spans="1:5" ht="11.25">
      <c r="A4" s="113"/>
      <c r="B4" s="368" t="s">
        <v>741</v>
      </c>
      <c r="C4" s="115"/>
      <c r="D4" s="369" t="s">
        <v>224</v>
      </c>
      <c r="E4" s="370" t="s">
        <v>96</v>
      </c>
    </row>
    <row r="5" spans="1:5" ht="11.25">
      <c r="A5" s="113"/>
      <c r="B5" s="368" t="s">
        <v>742</v>
      </c>
      <c r="C5" s="115"/>
      <c r="D5" s="369" t="s">
        <v>225</v>
      </c>
      <c r="E5" s="370" t="s">
        <v>96</v>
      </c>
    </row>
    <row r="6" spans="1:5" ht="11.25">
      <c r="A6" s="113"/>
      <c r="B6" s="368" t="s">
        <v>743</v>
      </c>
      <c r="C6" s="115"/>
      <c r="D6" s="369" t="s">
        <v>226</v>
      </c>
      <c r="E6" s="370" t="s">
        <v>227</v>
      </c>
    </row>
    <row r="7" spans="1:5" ht="11.25">
      <c r="A7" s="113"/>
      <c r="B7" s="368" t="s">
        <v>744</v>
      </c>
      <c r="C7" s="115"/>
      <c r="D7" s="369" t="s">
        <v>228</v>
      </c>
      <c r="E7" s="370" t="s">
        <v>227</v>
      </c>
    </row>
    <row r="8" spans="1:5" ht="11.25">
      <c r="A8" s="113"/>
      <c r="B8" s="368" t="s">
        <v>745</v>
      </c>
      <c r="C8" s="115"/>
      <c r="D8" s="369" t="s">
        <v>229</v>
      </c>
      <c r="E8" s="370" t="s">
        <v>227</v>
      </c>
    </row>
    <row r="9" spans="1:5" ht="12" thickBot="1">
      <c r="A9" s="117"/>
      <c r="B9" s="371" t="s">
        <v>746</v>
      </c>
      <c r="C9" s="118"/>
      <c r="D9" s="372" t="s">
        <v>230</v>
      </c>
      <c r="E9" s="373" t="s">
        <v>227</v>
      </c>
    </row>
    <row r="10" ht="12" thickBot="1"/>
    <row r="11" spans="1:5" ht="11.25">
      <c r="A11" s="19" t="s">
        <v>143</v>
      </c>
      <c r="B11" s="20" t="s">
        <v>747</v>
      </c>
      <c r="C11" s="20"/>
      <c r="D11" s="20"/>
      <c r="E11" s="96"/>
    </row>
    <row r="12" spans="1:10" s="5" customFormat="1" ht="11.25">
      <c r="A12" s="113"/>
      <c r="B12" s="115" t="s">
        <v>748</v>
      </c>
      <c r="C12" s="115"/>
      <c r="D12" s="119" t="s">
        <v>749</v>
      </c>
      <c r="E12" s="116" t="s">
        <v>83</v>
      </c>
      <c r="H12"/>
      <c r="I12"/>
      <c r="J12"/>
    </row>
    <row r="13" spans="1:10" s="5" customFormat="1" ht="11.25">
      <c r="A13" s="113"/>
      <c r="B13" s="114" t="s">
        <v>509</v>
      </c>
      <c r="C13" s="115"/>
      <c r="D13" s="120" t="s">
        <v>750</v>
      </c>
      <c r="E13" s="121" t="s">
        <v>750</v>
      </c>
      <c r="H13"/>
      <c r="I13"/>
      <c r="J13"/>
    </row>
    <row r="14" spans="1:5" ht="11.25">
      <c r="A14" s="113"/>
      <c r="B14" s="115" t="s">
        <v>513</v>
      </c>
      <c r="C14" s="115"/>
      <c r="D14" s="107">
        <v>1</v>
      </c>
      <c r="E14" s="108">
        <v>2</v>
      </c>
    </row>
    <row r="15" spans="1:5" ht="11.25">
      <c r="A15" s="113"/>
      <c r="B15" s="115" t="s">
        <v>751</v>
      </c>
      <c r="C15" s="115"/>
      <c r="D15" s="107">
        <v>0.5</v>
      </c>
      <c r="E15" s="108">
        <v>1.5</v>
      </c>
    </row>
    <row r="16" spans="1:5" ht="12" thickBot="1">
      <c r="A16" s="117"/>
      <c r="B16" s="371" t="s">
        <v>752</v>
      </c>
      <c r="C16" s="118"/>
      <c r="D16" s="109">
        <v>0</v>
      </c>
      <c r="E16" s="110">
        <v>1</v>
      </c>
    </row>
    <row r="17" ht="12" thickBot="1"/>
    <row r="18" spans="1:5" ht="11.25">
      <c r="A18" s="19" t="s">
        <v>214</v>
      </c>
      <c r="B18" s="90" t="s">
        <v>753</v>
      </c>
      <c r="C18" s="20"/>
      <c r="D18" s="20"/>
      <c r="E18" s="96"/>
    </row>
    <row r="19" spans="1:5" ht="11.25">
      <c r="A19" s="113"/>
      <c r="B19" s="368" t="s">
        <v>754</v>
      </c>
      <c r="C19" s="115"/>
      <c r="D19" s="369" t="s">
        <v>231</v>
      </c>
      <c r="E19" s="370" t="s">
        <v>232</v>
      </c>
    </row>
    <row r="20" spans="1:5" ht="11.25">
      <c r="A20" s="113"/>
      <c r="B20" s="368" t="s">
        <v>755</v>
      </c>
      <c r="C20" s="115"/>
      <c r="D20" s="369" t="s">
        <v>233</v>
      </c>
      <c r="E20" s="370" t="s">
        <v>232</v>
      </c>
    </row>
    <row r="21" spans="1:5" ht="11.25">
      <c r="A21" s="113"/>
      <c r="B21" s="368" t="s">
        <v>756</v>
      </c>
      <c r="C21" s="115"/>
      <c r="D21" s="369" t="s">
        <v>239</v>
      </c>
      <c r="E21" s="370" t="s">
        <v>232</v>
      </c>
    </row>
    <row r="22" spans="1:5" ht="11.25">
      <c r="A22" s="113"/>
      <c r="B22" s="368" t="s">
        <v>757</v>
      </c>
      <c r="C22" s="115"/>
      <c r="D22" s="369" t="s">
        <v>234</v>
      </c>
      <c r="E22" s="370" t="s">
        <v>232</v>
      </c>
    </row>
    <row r="23" spans="1:5" ht="11.25">
      <c r="A23" s="113"/>
      <c r="B23" s="368" t="s">
        <v>758</v>
      </c>
      <c r="C23" s="115"/>
      <c r="D23" s="369" t="s">
        <v>228</v>
      </c>
      <c r="E23" s="370" t="s">
        <v>232</v>
      </c>
    </row>
    <row r="24" spans="1:5" ht="12" thickBot="1">
      <c r="A24" s="117"/>
      <c r="B24" s="371" t="s">
        <v>759</v>
      </c>
      <c r="C24" s="118"/>
      <c r="D24" s="372" t="s">
        <v>235</v>
      </c>
      <c r="E24" s="373" t="s">
        <v>236</v>
      </c>
    </row>
    <row r="25" ht="11.25">
      <c r="A25" t="s">
        <v>760</v>
      </c>
    </row>
    <row r="26" ht="12" thickBot="1"/>
    <row r="27" spans="1:4" ht="11.25">
      <c r="A27" s="19" t="s">
        <v>237</v>
      </c>
      <c r="B27" s="20" t="s">
        <v>761</v>
      </c>
      <c r="C27" s="20"/>
      <c r="D27" s="96"/>
    </row>
    <row r="28" spans="1:4" ht="11.25">
      <c r="A28" s="113"/>
      <c r="B28" s="114" t="s">
        <v>762</v>
      </c>
      <c r="C28" s="115" t="s">
        <v>0</v>
      </c>
      <c r="D28" s="116" t="s">
        <v>208</v>
      </c>
    </row>
    <row r="29" spans="1:4" ht="11.25">
      <c r="A29" s="113"/>
      <c r="B29" s="115" t="s">
        <v>763</v>
      </c>
      <c r="C29" s="115"/>
      <c r="D29" s="74">
        <v>0.75</v>
      </c>
    </row>
    <row r="30" spans="1:4" ht="11.25">
      <c r="A30" s="113"/>
      <c r="B30" s="115" t="s">
        <v>764</v>
      </c>
      <c r="C30" s="115"/>
      <c r="D30" s="74">
        <v>0.6</v>
      </c>
    </row>
    <row r="31" spans="1:4" ht="12" thickBot="1">
      <c r="A31" s="117"/>
      <c r="B31" s="118" t="s">
        <v>765</v>
      </c>
      <c r="C31" s="118"/>
      <c r="D31" s="75">
        <v>0.3</v>
      </c>
    </row>
    <row r="32" ht="12" thickBot="1"/>
    <row r="33" spans="1:7" ht="11.25">
      <c r="A33" s="19" t="s">
        <v>238</v>
      </c>
      <c r="B33" s="90" t="s">
        <v>766</v>
      </c>
      <c r="C33" s="20"/>
      <c r="D33" s="131" t="s">
        <v>215</v>
      </c>
      <c r="E33" s="158"/>
      <c r="G33"/>
    </row>
    <row r="34" spans="1:7" ht="11.25">
      <c r="A34" s="57"/>
      <c r="B34" s="377" t="s">
        <v>574</v>
      </c>
      <c r="C34" s="58"/>
      <c r="D34" s="133" t="s">
        <v>216</v>
      </c>
      <c r="E34" s="159"/>
      <c r="G34"/>
    </row>
    <row r="35" spans="1:7" ht="11.25">
      <c r="A35" s="57"/>
      <c r="B35" s="122" t="s">
        <v>767</v>
      </c>
      <c r="C35" s="58"/>
      <c r="D35" s="164">
        <v>2.01</v>
      </c>
      <c r="E35" s="159" t="s">
        <v>205</v>
      </c>
      <c r="G35"/>
    </row>
    <row r="36" spans="1:7" ht="12" thickBot="1">
      <c r="A36" s="62"/>
      <c r="B36" s="126" t="s">
        <v>768</v>
      </c>
      <c r="C36" s="63"/>
      <c r="D36" s="323">
        <v>1.76</v>
      </c>
      <c r="E36" s="160" t="s">
        <v>205</v>
      </c>
      <c r="G36"/>
    </row>
    <row r="38" ht="11.25">
      <c r="A38" t="s">
        <v>737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headerFooter alignWithMargins="0">
    <oddHeader>&amp;L         Hochbauamt
         65.25 Li - &amp;F - &amp;A
&amp;CAbteilung Energiemanagement
Seite &amp;P&amp;RFrankfurt, den &amp;D        .  
Telefon: (069) 212 - 3 06 52        .</oddHeader>
  </headerFooter>
  <rowBreaks count="1" manualBreakCount="1">
    <brk id="1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Gesamtkosten-Hilfstabellen</dc:title>
  <dc:subject/>
  <dc:creator>Hochbauamt</dc:creator>
  <cp:keywords/>
  <dc:description/>
  <cp:lastModifiedBy>Linder, Mathias</cp:lastModifiedBy>
  <cp:lastPrinted>2011-01-18T08:17:56Z</cp:lastPrinted>
  <dcterms:created xsi:type="dcterms:W3CDTF">2009-01-26T11:59:30Z</dcterms:created>
  <dcterms:modified xsi:type="dcterms:W3CDTF">2013-07-30T15:51:50Z</dcterms:modified>
  <cp:category/>
  <cp:version/>
  <cp:contentType/>
  <cp:contentStatus/>
</cp:coreProperties>
</file>